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资金分配明细表" sheetId="15" r:id="rId1"/>
  </sheets>
  <definedNames>
    <definedName name="_xlnm._FilterDatabase" localSheetId="0" hidden="1">资金分配明细表!$A$6:$AA$75</definedName>
    <definedName name="_xlnm.Print_Titles" localSheetId="0">资金分配明细表!$2:$6</definedName>
  </definedNames>
  <calcPr calcId="144525"/>
</workbook>
</file>

<file path=xl/sharedStrings.xml><?xml version="1.0" encoding="utf-8"?>
<sst xmlns="http://schemas.openxmlformats.org/spreadsheetml/2006/main" count="110" uniqueCount="96">
  <si>
    <t>附件:</t>
  </si>
  <si>
    <t>开阳县2021年秋季学期城乡义务教育阶段家庭经济困难学生生活费补助资金分配表</t>
  </si>
  <si>
    <t>单位：元</t>
  </si>
  <si>
    <t>序号</t>
  </si>
  <si>
    <t>学校名称</t>
  </si>
  <si>
    <t>非寄宿四类困难学生</t>
  </si>
  <si>
    <t>寄宿四类困难学生和其他家庭经济困难学生</t>
  </si>
  <si>
    <t>应补助资金合计</t>
  </si>
  <si>
    <t>2021春学校账户结余资金</t>
  </si>
  <si>
    <t>2021春季拨款后学校垫付补助资金</t>
  </si>
  <si>
    <t>实际应拨资金</t>
  </si>
  <si>
    <t>按文件分配</t>
  </si>
  <si>
    <t>已分配合计</t>
  </si>
  <si>
    <t>分配名额</t>
  </si>
  <si>
    <t>补助资金</t>
  </si>
  <si>
    <t>黔财教[2020]231号中央资金</t>
  </si>
  <si>
    <t>黔财教[2020]231号省级资金</t>
  </si>
  <si>
    <t>黔财教［2021］73号中央资金</t>
  </si>
  <si>
    <t>黔财教［2021］73号省级资金</t>
  </si>
  <si>
    <t>初中受助学生</t>
  </si>
  <si>
    <t>小学受助学生</t>
  </si>
  <si>
    <t>受助学生小计</t>
  </si>
  <si>
    <t>初中补助资金</t>
  </si>
  <si>
    <t>小学补助资金</t>
  </si>
  <si>
    <t>补助资金小计</t>
  </si>
  <si>
    <t>初中教育</t>
  </si>
  <si>
    <t>小学教育</t>
  </si>
  <si>
    <t>合计</t>
  </si>
  <si>
    <t>开阳县第二中学</t>
  </si>
  <si>
    <t>开阳县第四中学</t>
  </si>
  <si>
    <t>开阳县第五中学</t>
  </si>
  <si>
    <t>开阳县第一小学</t>
  </si>
  <si>
    <t>开阳县第二小学</t>
  </si>
  <si>
    <t>开阳县第三小学</t>
  </si>
  <si>
    <t>开阳县第四小学</t>
  </si>
  <si>
    <t>开阳县第五小学</t>
  </si>
  <si>
    <t>开阳县第六小学</t>
  </si>
  <si>
    <t>开阳县第七小学</t>
  </si>
  <si>
    <t>开阳县第八小学</t>
  </si>
  <si>
    <t>开阳县特殊教育学校</t>
  </si>
  <si>
    <t>云开街道石头民族小学</t>
  </si>
  <si>
    <t>云开街道南凉教学点</t>
  </si>
  <si>
    <t>硒城街道高云小学</t>
  </si>
  <si>
    <t>云开街道顶兆小学</t>
  </si>
  <si>
    <t>紫兴街道东湖小学</t>
  </si>
  <si>
    <t>紫兴街道顶方小学</t>
  </si>
  <si>
    <t>紫兴街道鱼上小学</t>
  </si>
  <si>
    <t>双流镇中心学校</t>
  </si>
  <si>
    <t>双流镇同心小学</t>
  </si>
  <si>
    <t>双流镇三合小学</t>
  </si>
  <si>
    <t>金中镇中心小学</t>
  </si>
  <si>
    <t>永温镇中学</t>
  </si>
  <si>
    <t>永温镇中心小学</t>
  </si>
  <si>
    <t>冯三镇中学</t>
  </si>
  <si>
    <t>冯三镇中心小学</t>
  </si>
  <si>
    <t>冯三镇安坪小学</t>
  </si>
  <si>
    <t>冯三镇辉黔教学点</t>
  </si>
  <si>
    <t>冯三镇毛力教学点</t>
  </si>
  <si>
    <t>贵阳黄冈实验学校</t>
  </si>
  <si>
    <t>楠木渡镇中心学校</t>
  </si>
  <si>
    <t>楠木渡镇黄木小学</t>
  </si>
  <si>
    <t>楠木渡镇中和小学</t>
  </si>
  <si>
    <t xml:space="preserve"> 楠木渡镇谷阳小学</t>
  </si>
  <si>
    <t>楠木渡镇新凤小学</t>
  </si>
  <si>
    <t>楠木渡镇两路小学</t>
  </si>
  <si>
    <t>楠木渡镇胜利小学</t>
  </si>
  <si>
    <t>宅吉乡中心学校</t>
  </si>
  <si>
    <t>宅吉乡保星小学</t>
  </si>
  <si>
    <t>花梨镇中学</t>
  </si>
  <si>
    <t>花梨镇中心小学</t>
  </si>
  <si>
    <t>花梨镇翁昭小学</t>
  </si>
  <si>
    <t>花梨镇新山小学</t>
  </si>
  <si>
    <t>龙水乡中心小学</t>
  </si>
  <si>
    <t>米坪乡中心学校</t>
  </si>
  <si>
    <t>南龙乡中心学校</t>
  </si>
  <si>
    <t>南龙乡田坎小学</t>
  </si>
  <si>
    <t>南龙乡中桥小学</t>
  </si>
  <si>
    <t>开阳县民族学校</t>
  </si>
  <si>
    <t>禾丰乡山闹小学</t>
  </si>
  <si>
    <t>南江乡中心学校</t>
  </si>
  <si>
    <t>南江乡龙广小学</t>
  </si>
  <si>
    <t>南江乡双塘小学</t>
  </si>
  <si>
    <t>南江乡新隆小学</t>
  </si>
  <si>
    <t>南江乡毛家院教学点</t>
  </si>
  <si>
    <t>龙岗镇中学</t>
  </si>
  <si>
    <t>龙岗镇中心小学</t>
  </si>
  <si>
    <t>龙岗镇水口小学</t>
  </si>
  <si>
    <t>龙岗镇格林教学点</t>
  </si>
  <si>
    <t>龙岗镇大荆小学</t>
  </si>
  <si>
    <t>龙岗镇大石板小学</t>
  </si>
  <si>
    <t>龙岗镇坝子民族小学</t>
  </si>
  <si>
    <t>毛云乡中心学校</t>
  </si>
  <si>
    <t>高寨乡中心学校</t>
  </si>
  <si>
    <t>高寨乡杠寨小学</t>
  </si>
  <si>
    <t>高寨乡久长小学</t>
  </si>
  <si>
    <t>高寨乡平寨民族小学</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</si>
</sst>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176" formatCode="0.0_ "/>
    <numFmt numFmtId="41" formatCode="_ * #,##0_ ;_ * \-#,##0_ ;_ * &quot;-&quot;_ ;_ @_ "/>
  </numFmts>
  <fonts count="26">
    <font>
      <sz val="12"/>
      <name val="宋体"/>
      <charset val="134"/>
    </font>
    <font>
      <b/>
      <sz val="12"/>
      <name val="宋体"/>
      <charset val="134"/>
    </font>
    <font>
      <sz val="10"/>
      <name val="宋体"/>
      <charset val="134"/>
    </font>
    <font>
      <sz val="11"/>
      <name val="宋体"/>
      <charset val="134"/>
    </font>
    <font>
      <sz val="18"/>
      <name val="方正小标宋简体"/>
      <charset val="134"/>
    </font>
    <font>
      <sz val="11"/>
      <color theme="1"/>
      <name val="宋体"/>
      <charset val="134"/>
      <scheme val="minor"/>
    </font>
    <font>
      <sz val="11"/>
      <color rgb="FF000000"/>
      <name val="宋体"/>
      <charset val="134"/>
      <scheme val="minor"/>
    </font>
    <font>
      <b/>
      <sz val="11"/>
      <color rgb="FFFFFFFF"/>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b/>
      <sz val="18"/>
      <color theme="3"/>
      <name val="宋体"/>
      <charset val="134"/>
      <scheme val="minor"/>
    </font>
    <font>
      <b/>
      <sz val="11"/>
      <color rgb="FFFA7D00"/>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9" tint="0.8"/>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6">
    <xf numFmtId="0" fontId="0" fillId="0" borderId="0">
      <alignment vertical="center"/>
    </xf>
    <xf numFmtId="42" fontId="5" fillId="0" borderId="0" applyFont="0" applyFill="0" applyBorder="0" applyAlignment="0" applyProtection="0">
      <alignment vertical="center"/>
    </xf>
    <xf numFmtId="0" fontId="5" fillId="0" borderId="0">
      <alignment vertical="center"/>
    </xf>
    <xf numFmtId="0" fontId="10" fillId="10" borderId="0" applyNumberFormat="0" applyBorder="0" applyAlignment="0" applyProtection="0">
      <alignment vertical="center"/>
    </xf>
    <xf numFmtId="0" fontId="8" fillId="5" borderId="9" applyNumberFormat="0" applyAlignment="0" applyProtection="0">
      <alignment vertical="center"/>
    </xf>
    <xf numFmtId="44" fontId="5" fillId="0" borderId="0" applyFont="0" applyFill="0" applyBorder="0" applyAlignment="0" applyProtection="0">
      <alignment vertical="center"/>
    </xf>
    <xf numFmtId="0" fontId="5" fillId="0" borderId="0">
      <alignment vertical="center"/>
    </xf>
    <xf numFmtId="41" fontId="5" fillId="0" borderId="0" applyFont="0" applyFill="0" applyBorder="0" applyAlignment="0" applyProtection="0">
      <alignment vertical="center"/>
    </xf>
    <xf numFmtId="0" fontId="10" fillId="18" borderId="0" applyNumberFormat="0" applyBorder="0" applyAlignment="0" applyProtection="0">
      <alignment vertical="center"/>
    </xf>
    <xf numFmtId="0" fontId="9" fillId="6" borderId="0" applyNumberFormat="0" applyBorder="0" applyAlignment="0" applyProtection="0">
      <alignment vertical="center"/>
    </xf>
    <xf numFmtId="43" fontId="5" fillId="0" borderId="0" applyFont="0" applyFill="0" applyBorder="0" applyAlignment="0" applyProtection="0">
      <alignment vertical="center"/>
    </xf>
    <xf numFmtId="0" fontId="11" fillId="16" borderId="0" applyNumberFormat="0" applyBorder="0" applyAlignment="0" applyProtection="0">
      <alignment vertical="center"/>
    </xf>
    <xf numFmtId="0" fontId="15" fillId="0" borderId="0" applyNumberFormat="0" applyFill="0" applyBorder="0" applyAlignment="0" applyProtection="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center"/>
    </xf>
    <xf numFmtId="0" fontId="5" fillId="20" borderId="10" applyNumberFormat="0" applyFont="0" applyAlignment="0" applyProtection="0">
      <alignment vertical="center"/>
    </xf>
    <xf numFmtId="0" fontId="11" fillId="22"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11" fillId="13" borderId="0" applyNumberFormat="0" applyBorder="0" applyAlignment="0" applyProtection="0">
      <alignment vertical="center"/>
    </xf>
    <xf numFmtId="0" fontId="17" fillId="0" borderId="13" applyNumberFormat="0" applyFill="0" applyAlignment="0" applyProtection="0">
      <alignment vertical="center"/>
    </xf>
    <xf numFmtId="0" fontId="11" fillId="9" borderId="0" applyNumberFormat="0" applyBorder="0" applyAlignment="0" applyProtection="0">
      <alignment vertical="center"/>
    </xf>
    <xf numFmtId="0" fontId="22" fillId="19" borderId="14" applyNumberFormat="0" applyAlignment="0" applyProtection="0">
      <alignment vertical="center"/>
    </xf>
    <xf numFmtId="0" fontId="13" fillId="19" borderId="9" applyNumberFormat="0" applyAlignment="0" applyProtection="0">
      <alignment vertical="center"/>
    </xf>
    <xf numFmtId="0" fontId="7" fillId="4" borderId="8" applyNumberFormat="0" applyAlignment="0" applyProtection="0">
      <alignment vertical="center"/>
    </xf>
    <xf numFmtId="0" fontId="10" fillId="12" borderId="0" applyNumberFormat="0" applyBorder="0" applyAlignment="0" applyProtection="0">
      <alignment vertical="center"/>
    </xf>
    <xf numFmtId="0" fontId="11" fillId="24" borderId="0" applyNumberFormat="0" applyBorder="0" applyAlignment="0" applyProtection="0">
      <alignment vertical="center"/>
    </xf>
    <xf numFmtId="0" fontId="23" fillId="0" borderId="15" applyNumberFormat="0" applyFill="0" applyAlignment="0" applyProtection="0">
      <alignment vertical="center"/>
    </xf>
    <xf numFmtId="0" fontId="16" fillId="0" borderId="11" applyNumberFormat="0" applyFill="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10" fillId="15" borderId="0" applyNumberFormat="0" applyBorder="0" applyAlignment="0" applyProtection="0">
      <alignment vertical="center"/>
    </xf>
    <xf numFmtId="0" fontId="11"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10" fillId="11" borderId="0" applyNumberFormat="0" applyBorder="0" applyAlignment="0" applyProtection="0">
      <alignment vertical="center"/>
    </xf>
    <xf numFmtId="0" fontId="5" fillId="0" borderId="0">
      <alignment vertical="center"/>
    </xf>
    <xf numFmtId="0" fontId="11" fillId="34" borderId="0" applyNumberFormat="0" applyBorder="0" applyAlignment="0" applyProtection="0">
      <alignment vertical="center"/>
    </xf>
    <xf numFmtId="0" fontId="11" fillId="8" borderId="0" applyNumberFormat="0" applyBorder="0" applyAlignment="0" applyProtection="0">
      <alignment vertical="center"/>
    </xf>
    <xf numFmtId="0" fontId="10" fillId="21" borderId="0" applyNumberFormat="0" applyBorder="0" applyAlignment="0" applyProtection="0">
      <alignment vertical="center"/>
    </xf>
    <xf numFmtId="0" fontId="10" fillId="33" borderId="0" applyNumberFormat="0" applyBorder="0" applyAlignment="0" applyProtection="0">
      <alignment vertical="center"/>
    </xf>
    <xf numFmtId="0" fontId="11" fillId="17" borderId="0" applyNumberFormat="0" applyBorder="0" applyAlignment="0" applyProtection="0">
      <alignment vertical="center"/>
    </xf>
    <xf numFmtId="0" fontId="10" fillId="7" borderId="0" applyNumberFormat="0" applyBorder="0" applyAlignment="0" applyProtection="0">
      <alignment vertical="center"/>
    </xf>
    <xf numFmtId="0" fontId="11" fillId="14"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xf numFmtId="0" fontId="10" fillId="23" borderId="0" applyNumberFormat="0" applyBorder="0" applyAlignment="0" applyProtection="0">
      <alignment vertical="center"/>
    </xf>
    <xf numFmtId="0" fontId="11" fillId="30" borderId="0" applyNumberFormat="0" applyBorder="0" applyAlignment="0" applyProtection="0">
      <alignment vertical="center"/>
    </xf>
    <xf numFmtId="0" fontId="5" fillId="0" borderId="0">
      <alignment vertical="center"/>
    </xf>
    <xf numFmtId="0" fontId="5" fillId="0" borderId="0">
      <alignment vertical="center"/>
    </xf>
    <xf numFmtId="0" fontId="6" fillId="0" borderId="0">
      <alignment vertical="center"/>
    </xf>
  </cellStyleXfs>
  <cellXfs count="41">
    <xf numFmtId="0" fontId="0" fillId="0" borderId="0" xfId="0">
      <alignment vertical="center"/>
    </xf>
    <xf numFmtId="0" fontId="1" fillId="2" borderId="0" xfId="0" applyFont="1" applyFill="1">
      <alignment vertical="center"/>
    </xf>
    <xf numFmtId="0" fontId="0" fillId="2" borderId="0" xfId="0" applyFill="1" applyAlignment="1">
      <alignment vertical="center" shrinkToFit="1"/>
    </xf>
    <xf numFmtId="0" fontId="2" fillId="2" borderId="0" xfId="0" applyFont="1" applyFill="1" applyAlignment="1">
      <alignment vertical="center" wrapText="1"/>
    </xf>
    <xf numFmtId="0" fontId="2" fillId="2" borderId="0" xfId="0" applyFont="1" applyFill="1" applyAlignment="1">
      <alignment vertical="center" wrapText="1" shrinkToFit="1"/>
    </xf>
    <xf numFmtId="0" fontId="3" fillId="2" borderId="0" xfId="0" applyFont="1" applyFill="1">
      <alignment vertical="center"/>
    </xf>
    <xf numFmtId="0" fontId="0" fillId="0" borderId="0" xfId="0" applyFont="1">
      <alignment vertical="center"/>
    </xf>
    <xf numFmtId="176" fontId="0" fillId="0" borderId="0" xfId="0" applyNumberFormat="1">
      <alignment vertical="center"/>
    </xf>
    <xf numFmtId="176" fontId="0" fillId="2" borderId="0" xfId="0" applyNumberFormat="1" applyFill="1">
      <alignment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176" fontId="1" fillId="2" borderId="0" xfId="0" applyNumberFormat="1" applyFont="1" applyFill="1">
      <alignment vertical="center"/>
    </xf>
    <xf numFmtId="0" fontId="4" fillId="2" borderId="0" xfId="0" applyFont="1" applyFill="1" applyAlignment="1">
      <alignment horizontal="center" vertical="center" wrapText="1"/>
    </xf>
    <xf numFmtId="176" fontId="4" fillId="2" borderId="0" xfId="0" applyNumberFormat="1" applyFont="1" applyFill="1" applyAlignment="1">
      <alignment horizontal="center" vertical="center" wrapText="1"/>
    </xf>
    <xf numFmtId="0" fontId="0" fillId="2" borderId="0" xfId="0" applyFill="1" applyAlignment="1">
      <alignment horizontal="left" vertical="center" shrinkToFit="1"/>
    </xf>
    <xf numFmtId="0" fontId="0" fillId="2" borderId="0" xfId="0" applyFont="1" applyFill="1" applyAlignment="1">
      <alignment horizontal="left" vertical="center" shrinkToFit="1"/>
    </xf>
    <xf numFmtId="176" fontId="0" fillId="2" borderId="0" xfId="0" applyNumberFormat="1" applyFont="1" applyFill="1" applyAlignment="1">
      <alignment horizontal="center" vertical="center" shrinkToFi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shrinkToFit="1"/>
    </xf>
    <xf numFmtId="176" fontId="2" fillId="2" borderId="1" xfId="0" applyNumberFormat="1"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176" fontId="1" fillId="2" borderId="0" xfId="0" applyNumberFormat="1" applyFont="1" applyFill="1" applyAlignment="1">
      <alignment horizontal="center" vertical="center"/>
    </xf>
    <xf numFmtId="0" fontId="0" fillId="2" borderId="0" xfId="0" applyFont="1" applyFill="1" applyAlignment="1">
      <alignment horizontal="center" vertical="center" shrinkToFit="1"/>
    </xf>
    <xf numFmtId="176" fontId="0" fillId="2" borderId="0" xfId="0" applyNumberFormat="1" applyFont="1" applyFill="1" applyAlignment="1">
      <alignment vertical="center" shrinkToFit="1"/>
    </xf>
    <xf numFmtId="176" fontId="0" fillId="2" borderId="0" xfId="0" applyNumberFormat="1" applyFill="1" applyAlignment="1">
      <alignment horizontal="center" vertical="center" shrinkToFit="1"/>
    </xf>
    <xf numFmtId="176" fontId="2" fillId="0" borderId="1" xfId="0" applyNumberFormat="1" applyFont="1" applyFill="1" applyBorder="1" applyAlignment="1">
      <alignment horizontal="center" vertical="center" wrapText="1"/>
    </xf>
    <xf numFmtId="176" fontId="2" fillId="2" borderId="4" xfId="0" applyNumberFormat="1" applyFont="1" applyFill="1" applyBorder="1" applyAlignment="1">
      <alignment horizontal="center" vertical="center" wrapText="1"/>
    </xf>
    <xf numFmtId="176" fontId="2" fillId="2" borderId="5" xfId="0" applyNumberFormat="1" applyFont="1" applyFill="1" applyBorder="1" applyAlignment="1">
      <alignment horizontal="center" vertical="center" wrapText="1"/>
    </xf>
    <xf numFmtId="176" fontId="2" fillId="2" borderId="6"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cellXfs>
  <cellStyles count="56">
    <cellStyle name="常规" xfId="0" builtinId="0"/>
    <cellStyle name="货币[0]" xfId="1" builtinId="7"/>
    <cellStyle name="常规 44" xfId="2"/>
    <cellStyle name="20% - 强调文字颜色 3" xfId="3" builtinId="38"/>
    <cellStyle name="输入" xfId="4" builtinId="20"/>
    <cellStyle name="货币" xfId="5" builtinId="4"/>
    <cellStyle name="常规 10 12 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常规 10 12 2 2" xfId="41"/>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122 4" xfId="53"/>
    <cellStyle name="常规 2" xfId="54"/>
    <cellStyle name="Normal" xfId="55"/>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75"/>
  <sheetViews>
    <sheetView tabSelected="1" workbookViewId="0">
      <pane xSplit="2" ySplit="6" topLeftCell="C40" activePane="bottomRight" state="frozen"/>
      <selection/>
      <selection pane="topRight"/>
      <selection pane="bottomLeft"/>
      <selection pane="bottomRight" activeCell="J46" sqref="J46"/>
    </sheetView>
  </sheetViews>
  <sheetFormatPr defaultColWidth="9" defaultRowHeight="14.25"/>
  <cols>
    <col min="1" max="1" width="3.375" customWidth="1"/>
    <col min="2" max="2" width="16.75" style="6" customWidth="1"/>
    <col min="3" max="5" width="6.25" customWidth="1"/>
    <col min="6" max="8" width="7.125" style="7" customWidth="1"/>
    <col min="9" max="11" width="6.25" customWidth="1"/>
    <col min="12" max="14" width="7.125" style="7" customWidth="1"/>
    <col min="15" max="15" width="9.66666666666667" style="7" customWidth="1"/>
    <col min="16" max="16" width="7.25" style="7" customWidth="1"/>
    <col min="17" max="17" width="7.25" style="8" customWidth="1"/>
    <col min="18" max="18" width="9.76666666666667" style="7" customWidth="1"/>
    <col min="19" max="26" width="10" hidden="1" customWidth="1"/>
    <col min="27" max="27" width="10.375" hidden="1" customWidth="1"/>
  </cols>
  <sheetData>
    <row r="1" s="1" customFormat="1" ht="25" customHeight="1" spans="1:18">
      <c r="A1" s="9" t="s">
        <v>0</v>
      </c>
      <c r="B1" s="10"/>
      <c r="F1" s="11"/>
      <c r="G1" s="11"/>
      <c r="H1" s="11"/>
      <c r="L1" s="11"/>
      <c r="M1" s="11"/>
      <c r="N1" s="11"/>
      <c r="O1" s="25"/>
      <c r="P1" s="25"/>
      <c r="Q1" s="25"/>
      <c r="R1" s="25"/>
    </row>
    <row r="2" ht="25" customHeight="1" spans="1:26">
      <c r="A2" s="12" t="s">
        <v>1</v>
      </c>
      <c r="B2" s="12"/>
      <c r="C2" s="12"/>
      <c r="D2" s="12"/>
      <c r="E2" s="12"/>
      <c r="F2" s="13"/>
      <c r="G2" s="13"/>
      <c r="H2" s="13"/>
      <c r="I2" s="12"/>
      <c r="J2" s="12"/>
      <c r="K2" s="12"/>
      <c r="L2" s="13"/>
      <c r="M2" s="13"/>
      <c r="N2" s="13"/>
      <c r="O2" s="13"/>
      <c r="P2" s="13"/>
      <c r="Q2" s="13"/>
      <c r="R2" s="13"/>
      <c r="T2">
        <f>S3-T3</f>
        <v>0</v>
      </c>
      <c r="V2">
        <f>U3-V3</f>
        <v>0</v>
      </c>
      <c r="X2">
        <f>W3-X3</f>
        <v>-555</v>
      </c>
      <c r="Z2">
        <f>Y3-Z3</f>
        <v>-555</v>
      </c>
    </row>
    <row r="3" s="2" customFormat="1" ht="16" customHeight="1" spans="1:26">
      <c r="A3" s="14"/>
      <c r="B3" s="15"/>
      <c r="C3" s="14"/>
      <c r="D3" s="14"/>
      <c r="E3" s="14"/>
      <c r="F3" s="16"/>
      <c r="G3" s="16"/>
      <c r="H3" s="16"/>
      <c r="I3" s="26"/>
      <c r="J3" s="26"/>
      <c r="K3" s="15"/>
      <c r="M3" s="27"/>
      <c r="N3" s="27"/>
      <c r="O3" s="27" t="s">
        <v>2</v>
      </c>
      <c r="P3" s="28"/>
      <c r="Q3" s="28"/>
      <c r="R3" s="28"/>
      <c r="S3" s="2">
        <f>S7+T7</f>
        <v>672098.75</v>
      </c>
      <c r="T3" s="2">
        <v>672098.75</v>
      </c>
      <c r="U3" s="2">
        <f>U7+V7</f>
        <v>685786.25</v>
      </c>
      <c r="V3" s="2">
        <v>685786.25</v>
      </c>
      <c r="W3" s="2">
        <f>W7+X7</f>
        <v>207745</v>
      </c>
      <c r="X3" s="2">
        <v>208300</v>
      </c>
      <c r="Y3" s="2">
        <f>Y7+Z7</f>
        <v>207745</v>
      </c>
      <c r="Z3" s="2">
        <v>208300</v>
      </c>
    </row>
    <row r="4" s="3" customFormat="1" ht="19" customHeight="1" spans="1:27">
      <c r="A4" s="17" t="s">
        <v>3</v>
      </c>
      <c r="B4" s="17" t="s">
        <v>4</v>
      </c>
      <c r="C4" s="17" t="s">
        <v>5</v>
      </c>
      <c r="D4" s="17"/>
      <c r="E4" s="17"/>
      <c r="F4" s="18"/>
      <c r="G4" s="18"/>
      <c r="H4" s="18"/>
      <c r="I4" s="17" t="s">
        <v>6</v>
      </c>
      <c r="J4" s="17"/>
      <c r="K4" s="17"/>
      <c r="L4" s="18"/>
      <c r="M4" s="18"/>
      <c r="N4" s="29"/>
      <c r="O4" s="29" t="s">
        <v>7</v>
      </c>
      <c r="P4" s="30" t="s">
        <v>8</v>
      </c>
      <c r="Q4" s="18" t="s">
        <v>9</v>
      </c>
      <c r="R4" s="29" t="s">
        <v>10</v>
      </c>
      <c r="S4" s="33" t="s">
        <v>11</v>
      </c>
      <c r="T4" s="34"/>
      <c r="U4" s="34"/>
      <c r="V4" s="34"/>
      <c r="W4" s="34"/>
      <c r="X4" s="34"/>
      <c r="Y4" s="34"/>
      <c r="Z4" s="38"/>
      <c r="AA4" s="39" t="s">
        <v>12</v>
      </c>
    </row>
    <row r="5" s="3" customFormat="1" ht="19" customHeight="1" spans="1:27">
      <c r="A5" s="17"/>
      <c r="B5" s="17"/>
      <c r="C5" s="17" t="s">
        <v>13</v>
      </c>
      <c r="D5" s="17"/>
      <c r="E5" s="17"/>
      <c r="F5" s="18" t="s">
        <v>14</v>
      </c>
      <c r="G5" s="18"/>
      <c r="H5" s="18"/>
      <c r="I5" s="17" t="s">
        <v>13</v>
      </c>
      <c r="J5" s="17"/>
      <c r="K5" s="17"/>
      <c r="L5" s="18" t="s">
        <v>14</v>
      </c>
      <c r="M5" s="18"/>
      <c r="N5" s="29"/>
      <c r="O5" s="29"/>
      <c r="P5" s="31"/>
      <c r="Q5" s="18"/>
      <c r="R5" s="29"/>
      <c r="S5" s="17" t="s">
        <v>15</v>
      </c>
      <c r="T5" s="17"/>
      <c r="U5" s="17" t="s">
        <v>16</v>
      </c>
      <c r="V5" s="17"/>
      <c r="W5" s="17" t="s">
        <v>17</v>
      </c>
      <c r="X5" s="17"/>
      <c r="Y5" s="17" t="s">
        <v>18</v>
      </c>
      <c r="Z5" s="17"/>
      <c r="AA5" s="40"/>
    </row>
    <row r="6" s="4" customFormat="1" ht="29" customHeight="1" spans="1:27">
      <c r="A6" s="17"/>
      <c r="B6" s="17"/>
      <c r="C6" s="17" t="s">
        <v>19</v>
      </c>
      <c r="D6" s="17" t="s">
        <v>20</v>
      </c>
      <c r="E6" s="17" t="s">
        <v>21</v>
      </c>
      <c r="F6" s="18" t="s">
        <v>22</v>
      </c>
      <c r="G6" s="18" t="s">
        <v>23</v>
      </c>
      <c r="H6" s="18" t="s">
        <v>24</v>
      </c>
      <c r="I6" s="17" t="s">
        <v>19</v>
      </c>
      <c r="J6" s="17" t="s">
        <v>20</v>
      </c>
      <c r="K6" s="17" t="s">
        <v>21</v>
      </c>
      <c r="L6" s="18" t="s">
        <v>22</v>
      </c>
      <c r="M6" s="18" t="s">
        <v>23</v>
      </c>
      <c r="N6" s="29" t="s">
        <v>24</v>
      </c>
      <c r="O6" s="29"/>
      <c r="P6" s="32"/>
      <c r="Q6" s="18"/>
      <c r="R6" s="29"/>
      <c r="S6" s="35" t="s">
        <v>25</v>
      </c>
      <c r="T6" s="35" t="s">
        <v>26</v>
      </c>
      <c r="U6" s="35" t="s">
        <v>25</v>
      </c>
      <c r="V6" s="35" t="s">
        <v>26</v>
      </c>
      <c r="W6" s="35" t="s">
        <v>25</v>
      </c>
      <c r="X6" s="35" t="s">
        <v>26</v>
      </c>
      <c r="Y6" s="35" t="s">
        <v>25</v>
      </c>
      <c r="Z6" s="35" t="s">
        <v>26</v>
      </c>
      <c r="AA6" s="35"/>
    </row>
    <row r="7" s="4" customFormat="1" ht="21" customHeight="1" spans="1:27">
      <c r="A7" s="19" t="s">
        <v>27</v>
      </c>
      <c r="B7" s="20"/>
      <c r="C7" s="17">
        <f>SUBTOTAL(9,C8:C75)</f>
        <v>316</v>
      </c>
      <c r="D7" s="17">
        <f t="shared" ref="D7:AA7" si="0">SUBTOTAL(9,D8:D75)</f>
        <v>1374</v>
      </c>
      <c r="E7" s="17">
        <f t="shared" si="0"/>
        <v>1690</v>
      </c>
      <c r="F7" s="17">
        <f t="shared" si="0"/>
        <v>98750</v>
      </c>
      <c r="G7" s="17">
        <f t="shared" si="0"/>
        <v>343500</v>
      </c>
      <c r="H7" s="17">
        <f t="shared" si="0"/>
        <v>442250</v>
      </c>
      <c r="I7" s="17">
        <f t="shared" si="0"/>
        <v>1776</v>
      </c>
      <c r="J7" s="17">
        <f t="shared" si="0"/>
        <v>495</v>
      </c>
      <c r="K7" s="17">
        <f t="shared" si="0"/>
        <v>2271</v>
      </c>
      <c r="L7" s="17">
        <f t="shared" si="0"/>
        <v>1110000</v>
      </c>
      <c r="M7" s="17">
        <f t="shared" si="0"/>
        <v>247500</v>
      </c>
      <c r="N7" s="17">
        <f t="shared" si="0"/>
        <v>1357500</v>
      </c>
      <c r="O7" s="17">
        <f t="shared" si="0"/>
        <v>1799750</v>
      </c>
      <c r="P7" s="17">
        <f t="shared" si="0"/>
        <v>27187.5</v>
      </c>
      <c r="Q7" s="17">
        <f t="shared" si="0"/>
        <v>812.5</v>
      </c>
      <c r="R7" s="17">
        <f t="shared" si="0"/>
        <v>1773375</v>
      </c>
      <c r="S7" s="17">
        <f t="shared" si="0"/>
        <v>446721.75</v>
      </c>
      <c r="T7" s="17">
        <f t="shared" si="0"/>
        <v>225377</v>
      </c>
      <c r="U7" s="17">
        <f t="shared" si="0"/>
        <v>451409.25</v>
      </c>
      <c r="V7" s="17">
        <f t="shared" si="0"/>
        <v>234377</v>
      </c>
      <c r="W7" s="17">
        <f t="shared" si="0"/>
        <v>142872</v>
      </c>
      <c r="X7" s="17">
        <f t="shared" si="0"/>
        <v>64873</v>
      </c>
      <c r="Y7" s="17">
        <f t="shared" si="0"/>
        <v>142872</v>
      </c>
      <c r="Z7" s="17">
        <f t="shared" si="0"/>
        <v>64873</v>
      </c>
      <c r="AA7" s="17">
        <f t="shared" si="0"/>
        <v>1773375</v>
      </c>
    </row>
    <row r="8" s="5" customFormat="1" ht="20" customHeight="1" spans="1:27">
      <c r="A8" s="21">
        <v>1</v>
      </c>
      <c r="B8" s="21" t="s">
        <v>28</v>
      </c>
      <c r="C8" s="21">
        <v>68</v>
      </c>
      <c r="D8" s="21"/>
      <c r="E8" s="21">
        <f>C8+D8</f>
        <v>68</v>
      </c>
      <c r="F8" s="22">
        <f>C8*312.5</f>
        <v>21250</v>
      </c>
      <c r="G8" s="22"/>
      <c r="H8" s="22">
        <f>F8+G8</f>
        <v>21250</v>
      </c>
      <c r="I8" s="21">
        <v>77</v>
      </c>
      <c r="J8" s="21"/>
      <c r="K8" s="21">
        <f>I8+J8</f>
        <v>77</v>
      </c>
      <c r="L8" s="22">
        <f>I8*625</f>
        <v>48125</v>
      </c>
      <c r="M8" s="22"/>
      <c r="N8" s="22">
        <f>L8+M8</f>
        <v>48125</v>
      </c>
      <c r="O8" s="22">
        <f>H8+N8</f>
        <v>69375</v>
      </c>
      <c r="P8" s="22"/>
      <c r="Q8" s="22"/>
      <c r="R8" s="22">
        <f>O8-P8+Q8</f>
        <v>69375</v>
      </c>
      <c r="S8" s="36">
        <v>26544</v>
      </c>
      <c r="T8" s="36">
        <v>0</v>
      </c>
      <c r="U8" s="37">
        <v>28419</v>
      </c>
      <c r="V8" s="36">
        <v>0</v>
      </c>
      <c r="W8" s="36">
        <v>7206</v>
      </c>
      <c r="X8" s="36">
        <v>0</v>
      </c>
      <c r="Y8" s="36">
        <v>7206</v>
      </c>
      <c r="Z8" s="36">
        <v>0</v>
      </c>
      <c r="AA8" s="36">
        <f>SUM(S8:Z8)</f>
        <v>69375</v>
      </c>
    </row>
    <row r="9" s="5" customFormat="1" ht="20" customHeight="1" spans="1:27">
      <c r="A9" s="21">
        <v>2</v>
      </c>
      <c r="B9" s="21" t="s">
        <v>29</v>
      </c>
      <c r="C9" s="21">
        <v>43</v>
      </c>
      <c r="D9" s="21"/>
      <c r="E9" s="21">
        <f t="shared" ref="E9:E52" si="1">C9+D9</f>
        <v>43</v>
      </c>
      <c r="F9" s="22">
        <f>C9*312.5</f>
        <v>13437.5</v>
      </c>
      <c r="G9" s="22"/>
      <c r="H9" s="22">
        <f t="shared" ref="H9:H52" si="2">F9+G9</f>
        <v>13437.5</v>
      </c>
      <c r="I9" s="21">
        <v>27</v>
      </c>
      <c r="J9" s="21"/>
      <c r="K9" s="21">
        <f t="shared" ref="K9:K40" si="3">I9+J9</f>
        <v>27</v>
      </c>
      <c r="L9" s="22">
        <f>I9*625</f>
        <v>16875</v>
      </c>
      <c r="M9" s="22"/>
      <c r="N9" s="22">
        <f>L9+M9</f>
        <v>16875</v>
      </c>
      <c r="O9" s="22">
        <f t="shared" ref="O9:O40" si="4">H9+N9</f>
        <v>30312.5</v>
      </c>
      <c r="P9" s="22"/>
      <c r="Q9" s="22"/>
      <c r="R9" s="22">
        <f t="shared" ref="R9:R40" si="5">O9-P9+Q9</f>
        <v>30312.5</v>
      </c>
      <c r="S9" s="36">
        <v>11598</v>
      </c>
      <c r="T9" s="36">
        <v>0</v>
      </c>
      <c r="U9" s="37">
        <v>12848</v>
      </c>
      <c r="V9" s="36">
        <v>0</v>
      </c>
      <c r="W9" s="36">
        <v>2933.25</v>
      </c>
      <c r="X9" s="36">
        <v>0</v>
      </c>
      <c r="Y9" s="36">
        <v>2933.25</v>
      </c>
      <c r="Z9" s="36">
        <v>0</v>
      </c>
      <c r="AA9" s="36">
        <f t="shared" ref="AA9:AA40" si="6">SUM(S9:Z9)</f>
        <v>30312.5</v>
      </c>
    </row>
    <row r="10" s="5" customFormat="1" ht="20" customHeight="1" spans="1:27">
      <c r="A10" s="21">
        <v>3</v>
      </c>
      <c r="B10" s="21" t="s">
        <v>30</v>
      </c>
      <c r="C10" s="21">
        <v>91</v>
      </c>
      <c r="D10" s="21"/>
      <c r="E10" s="21">
        <f t="shared" si="1"/>
        <v>91</v>
      </c>
      <c r="F10" s="22">
        <f>C10*312.5</f>
        <v>28437.5</v>
      </c>
      <c r="G10" s="22"/>
      <c r="H10" s="22">
        <f t="shared" si="2"/>
        <v>28437.5</v>
      </c>
      <c r="I10" s="21"/>
      <c r="J10" s="21"/>
      <c r="K10" s="21">
        <f t="shared" si="3"/>
        <v>0</v>
      </c>
      <c r="L10" s="22"/>
      <c r="M10" s="22"/>
      <c r="N10" s="22"/>
      <c r="O10" s="22">
        <f t="shared" si="4"/>
        <v>28437.5</v>
      </c>
      <c r="P10" s="22"/>
      <c r="Q10" s="22"/>
      <c r="R10" s="22">
        <f t="shared" si="5"/>
        <v>28437.5</v>
      </c>
      <c r="S10" s="36">
        <v>10880.5</v>
      </c>
      <c r="T10" s="36">
        <v>0</v>
      </c>
      <c r="U10" s="36">
        <v>10880.5</v>
      </c>
      <c r="V10" s="36">
        <v>0</v>
      </c>
      <c r="W10" s="36">
        <v>3338.25</v>
      </c>
      <c r="X10" s="36">
        <v>0</v>
      </c>
      <c r="Y10" s="36">
        <v>3338.25</v>
      </c>
      <c r="Z10" s="36">
        <v>0</v>
      </c>
      <c r="AA10" s="36">
        <f t="shared" si="6"/>
        <v>28437.5</v>
      </c>
    </row>
    <row r="11" s="5" customFormat="1" ht="20" customHeight="1" spans="1:27">
      <c r="A11" s="21">
        <v>4</v>
      </c>
      <c r="B11" s="21" t="s">
        <v>31</v>
      </c>
      <c r="C11" s="21"/>
      <c r="D11" s="21">
        <v>36</v>
      </c>
      <c r="E11" s="21">
        <f t="shared" si="1"/>
        <v>36</v>
      </c>
      <c r="F11" s="22"/>
      <c r="G11" s="22">
        <f t="shared" ref="G9:G52" si="7">D11*250</f>
        <v>9000</v>
      </c>
      <c r="H11" s="22">
        <f t="shared" si="2"/>
        <v>9000</v>
      </c>
      <c r="I11" s="21"/>
      <c r="J11" s="21"/>
      <c r="K11" s="21">
        <f t="shared" si="3"/>
        <v>0</v>
      </c>
      <c r="L11" s="22"/>
      <c r="M11" s="22"/>
      <c r="N11" s="22"/>
      <c r="O11" s="22">
        <f t="shared" si="4"/>
        <v>9000</v>
      </c>
      <c r="P11" s="22"/>
      <c r="Q11" s="22"/>
      <c r="R11" s="22">
        <f t="shared" si="5"/>
        <v>9000</v>
      </c>
      <c r="S11" s="36">
        <v>0</v>
      </c>
      <c r="T11" s="36">
        <v>3443.5</v>
      </c>
      <c r="U11" s="36">
        <v>0</v>
      </c>
      <c r="V11" s="37">
        <v>4193.5</v>
      </c>
      <c r="W11" s="36">
        <v>0</v>
      </c>
      <c r="X11" s="36">
        <v>681.5</v>
      </c>
      <c r="Y11" s="36">
        <v>0</v>
      </c>
      <c r="Z11" s="36">
        <v>681.5</v>
      </c>
      <c r="AA11" s="36">
        <f t="shared" si="6"/>
        <v>9000</v>
      </c>
    </row>
    <row r="12" s="5" customFormat="1" ht="20" customHeight="1" spans="1:27">
      <c r="A12" s="21">
        <v>5</v>
      </c>
      <c r="B12" s="21" t="s">
        <v>32</v>
      </c>
      <c r="C12" s="21"/>
      <c r="D12" s="21">
        <v>15</v>
      </c>
      <c r="E12" s="21">
        <f t="shared" si="1"/>
        <v>15</v>
      </c>
      <c r="F12" s="22"/>
      <c r="G12" s="22">
        <f t="shared" si="7"/>
        <v>3750</v>
      </c>
      <c r="H12" s="22">
        <f t="shared" si="2"/>
        <v>3750</v>
      </c>
      <c r="I12" s="21"/>
      <c r="J12" s="21"/>
      <c r="K12" s="21">
        <f t="shared" si="3"/>
        <v>0</v>
      </c>
      <c r="L12" s="22"/>
      <c r="M12" s="22"/>
      <c r="N12" s="22"/>
      <c r="O12" s="22">
        <f t="shared" si="4"/>
        <v>3750</v>
      </c>
      <c r="P12" s="22"/>
      <c r="Q12" s="22"/>
      <c r="R12" s="22">
        <f t="shared" si="5"/>
        <v>3750</v>
      </c>
      <c r="S12" s="36">
        <v>0</v>
      </c>
      <c r="T12" s="36">
        <v>1435</v>
      </c>
      <c r="U12" s="36">
        <v>0</v>
      </c>
      <c r="V12" s="37">
        <v>1685</v>
      </c>
      <c r="W12" s="36">
        <v>0</v>
      </c>
      <c r="X12" s="36">
        <v>315</v>
      </c>
      <c r="Y12" s="36">
        <v>0</v>
      </c>
      <c r="Z12" s="36">
        <v>315</v>
      </c>
      <c r="AA12" s="36">
        <f t="shared" si="6"/>
        <v>3750</v>
      </c>
    </row>
    <row r="13" s="5" customFormat="1" ht="20" customHeight="1" spans="1:27">
      <c r="A13" s="21">
        <v>6</v>
      </c>
      <c r="B13" s="21" t="s">
        <v>33</v>
      </c>
      <c r="C13" s="21"/>
      <c r="D13" s="21">
        <v>19</v>
      </c>
      <c r="E13" s="21">
        <f t="shared" si="1"/>
        <v>19</v>
      </c>
      <c r="F13" s="22"/>
      <c r="G13" s="22">
        <f t="shared" si="7"/>
        <v>4750</v>
      </c>
      <c r="H13" s="22">
        <f t="shared" si="2"/>
        <v>4750</v>
      </c>
      <c r="I13" s="21"/>
      <c r="J13" s="21"/>
      <c r="K13" s="21">
        <f t="shared" si="3"/>
        <v>0</v>
      </c>
      <c r="L13" s="22"/>
      <c r="M13" s="22"/>
      <c r="N13" s="22"/>
      <c r="O13" s="22">
        <f t="shared" si="4"/>
        <v>4750</v>
      </c>
      <c r="P13" s="22"/>
      <c r="Q13" s="22"/>
      <c r="R13" s="22">
        <f t="shared" si="5"/>
        <v>4750</v>
      </c>
      <c r="S13" s="36">
        <v>0</v>
      </c>
      <c r="T13" s="36">
        <v>1817.5</v>
      </c>
      <c r="U13" s="36">
        <v>0</v>
      </c>
      <c r="V13" s="37">
        <v>2817.5</v>
      </c>
      <c r="W13" s="36">
        <v>0</v>
      </c>
      <c r="X13" s="36">
        <v>57.5</v>
      </c>
      <c r="Y13" s="36">
        <v>0</v>
      </c>
      <c r="Z13" s="36">
        <v>57.5</v>
      </c>
      <c r="AA13" s="36">
        <f t="shared" si="6"/>
        <v>4750</v>
      </c>
    </row>
    <row r="14" s="5" customFormat="1" ht="20" customHeight="1" spans="1:27">
      <c r="A14" s="21">
        <v>7</v>
      </c>
      <c r="B14" s="21" t="s">
        <v>34</v>
      </c>
      <c r="C14" s="21"/>
      <c r="D14" s="21">
        <v>46</v>
      </c>
      <c r="E14" s="21">
        <f t="shared" si="1"/>
        <v>46</v>
      </c>
      <c r="F14" s="22"/>
      <c r="G14" s="22">
        <f t="shared" si="7"/>
        <v>11500</v>
      </c>
      <c r="H14" s="22">
        <f t="shared" si="2"/>
        <v>11500</v>
      </c>
      <c r="I14" s="21"/>
      <c r="J14" s="21"/>
      <c r="K14" s="21">
        <f t="shared" si="3"/>
        <v>0</v>
      </c>
      <c r="L14" s="22"/>
      <c r="M14" s="22"/>
      <c r="N14" s="22"/>
      <c r="O14" s="22">
        <f t="shared" si="4"/>
        <v>11500</v>
      </c>
      <c r="P14" s="22"/>
      <c r="Q14" s="22"/>
      <c r="R14" s="22">
        <f t="shared" si="5"/>
        <v>11500</v>
      </c>
      <c r="S14" s="36">
        <v>0</v>
      </c>
      <c r="T14" s="36">
        <v>4400</v>
      </c>
      <c r="U14" s="36">
        <v>0</v>
      </c>
      <c r="V14" s="37">
        <v>5150</v>
      </c>
      <c r="W14" s="36">
        <v>0</v>
      </c>
      <c r="X14" s="36">
        <v>975</v>
      </c>
      <c r="Y14" s="36">
        <v>0</v>
      </c>
      <c r="Z14" s="36">
        <v>975</v>
      </c>
      <c r="AA14" s="36">
        <f t="shared" si="6"/>
        <v>11500</v>
      </c>
    </row>
    <row r="15" s="5" customFormat="1" ht="20" customHeight="1" spans="1:27">
      <c r="A15" s="21">
        <v>8</v>
      </c>
      <c r="B15" s="21" t="s">
        <v>35</v>
      </c>
      <c r="C15" s="21"/>
      <c r="D15" s="21">
        <v>44</v>
      </c>
      <c r="E15" s="21">
        <f t="shared" si="1"/>
        <v>44</v>
      </c>
      <c r="F15" s="22"/>
      <c r="G15" s="22">
        <f t="shared" si="7"/>
        <v>11000</v>
      </c>
      <c r="H15" s="22">
        <f t="shared" si="2"/>
        <v>11000</v>
      </c>
      <c r="I15" s="21"/>
      <c r="J15" s="21"/>
      <c r="K15" s="21">
        <f t="shared" si="3"/>
        <v>0</v>
      </c>
      <c r="L15" s="22"/>
      <c r="M15" s="22"/>
      <c r="N15" s="22"/>
      <c r="O15" s="22">
        <f t="shared" si="4"/>
        <v>11000</v>
      </c>
      <c r="P15" s="22"/>
      <c r="Q15" s="22"/>
      <c r="R15" s="22">
        <f t="shared" si="5"/>
        <v>11000</v>
      </c>
      <c r="S15" s="36">
        <v>0</v>
      </c>
      <c r="T15" s="36">
        <v>4209</v>
      </c>
      <c r="U15" s="36">
        <v>0</v>
      </c>
      <c r="V15" s="37">
        <v>4459</v>
      </c>
      <c r="W15" s="36">
        <v>0</v>
      </c>
      <c r="X15" s="36">
        <v>1166</v>
      </c>
      <c r="Y15" s="36">
        <v>0</v>
      </c>
      <c r="Z15" s="36">
        <v>1166</v>
      </c>
      <c r="AA15" s="36">
        <f t="shared" si="6"/>
        <v>11000</v>
      </c>
    </row>
    <row r="16" s="5" customFormat="1" ht="20" customHeight="1" spans="1:27">
      <c r="A16" s="21">
        <v>9</v>
      </c>
      <c r="B16" s="21" t="s">
        <v>36</v>
      </c>
      <c r="C16" s="21"/>
      <c r="D16" s="21">
        <v>35</v>
      </c>
      <c r="E16" s="21">
        <f t="shared" si="1"/>
        <v>35</v>
      </c>
      <c r="F16" s="22"/>
      <c r="G16" s="22">
        <f t="shared" si="7"/>
        <v>8750</v>
      </c>
      <c r="H16" s="22">
        <f t="shared" si="2"/>
        <v>8750</v>
      </c>
      <c r="I16" s="21"/>
      <c r="J16" s="21"/>
      <c r="K16" s="21">
        <f t="shared" si="3"/>
        <v>0</v>
      </c>
      <c r="L16" s="22"/>
      <c r="M16" s="22"/>
      <c r="N16" s="22"/>
      <c r="O16" s="22">
        <f t="shared" si="4"/>
        <v>8750</v>
      </c>
      <c r="P16" s="22"/>
      <c r="Q16" s="22">
        <v>500</v>
      </c>
      <c r="R16" s="22">
        <f t="shared" si="5"/>
        <v>9250</v>
      </c>
      <c r="S16" s="36">
        <v>0</v>
      </c>
      <c r="T16" s="37">
        <v>3502</v>
      </c>
      <c r="U16" s="36">
        <v>0</v>
      </c>
      <c r="V16" s="36">
        <v>3502</v>
      </c>
      <c r="W16" s="36">
        <v>0</v>
      </c>
      <c r="X16" s="37">
        <v>998</v>
      </c>
      <c r="Y16" s="36">
        <v>0</v>
      </c>
      <c r="Z16" s="36">
        <v>998</v>
      </c>
      <c r="AA16" s="36">
        <f t="shared" si="6"/>
        <v>9000</v>
      </c>
    </row>
    <row r="17" s="5" customFormat="1" ht="20" customHeight="1" spans="1:27">
      <c r="A17" s="21">
        <v>10</v>
      </c>
      <c r="B17" s="21" t="s">
        <v>37</v>
      </c>
      <c r="C17" s="21"/>
      <c r="D17" s="21">
        <v>30</v>
      </c>
      <c r="E17" s="21">
        <f t="shared" si="1"/>
        <v>30</v>
      </c>
      <c r="F17" s="22"/>
      <c r="G17" s="22">
        <f t="shared" si="7"/>
        <v>7500</v>
      </c>
      <c r="H17" s="22">
        <f t="shared" si="2"/>
        <v>7500</v>
      </c>
      <c r="I17" s="21"/>
      <c r="J17" s="21"/>
      <c r="K17" s="21">
        <f t="shared" si="3"/>
        <v>0</v>
      </c>
      <c r="L17" s="22"/>
      <c r="M17" s="22"/>
      <c r="N17" s="22"/>
      <c r="O17" s="22">
        <f t="shared" si="4"/>
        <v>7500</v>
      </c>
      <c r="P17" s="22"/>
      <c r="Q17" s="22"/>
      <c r="R17" s="22">
        <f t="shared" si="5"/>
        <v>7500</v>
      </c>
      <c r="S17" s="36">
        <v>0</v>
      </c>
      <c r="T17" s="36">
        <v>2869.5</v>
      </c>
      <c r="U17" s="36">
        <v>0</v>
      </c>
      <c r="V17" s="36">
        <v>2869.5</v>
      </c>
      <c r="W17" s="36">
        <v>0</v>
      </c>
      <c r="X17" s="36">
        <v>880.5</v>
      </c>
      <c r="Y17" s="36">
        <v>0</v>
      </c>
      <c r="Z17" s="36">
        <v>880.5</v>
      </c>
      <c r="AA17" s="36">
        <f t="shared" si="6"/>
        <v>7500</v>
      </c>
    </row>
    <row r="18" s="5" customFormat="1" ht="20" customHeight="1" spans="1:27">
      <c r="A18" s="21">
        <v>11</v>
      </c>
      <c r="B18" s="21" t="s">
        <v>38</v>
      </c>
      <c r="C18" s="21"/>
      <c r="D18" s="21">
        <v>29</v>
      </c>
      <c r="E18" s="21">
        <f t="shared" si="1"/>
        <v>29</v>
      </c>
      <c r="F18" s="22"/>
      <c r="G18" s="22">
        <f t="shared" si="7"/>
        <v>7250</v>
      </c>
      <c r="H18" s="22">
        <f t="shared" si="2"/>
        <v>7250</v>
      </c>
      <c r="I18" s="21"/>
      <c r="J18" s="21"/>
      <c r="K18" s="21">
        <f t="shared" si="3"/>
        <v>0</v>
      </c>
      <c r="L18" s="22"/>
      <c r="M18" s="22"/>
      <c r="N18" s="22"/>
      <c r="O18" s="22">
        <f t="shared" si="4"/>
        <v>7250</v>
      </c>
      <c r="P18" s="22"/>
      <c r="Q18" s="22"/>
      <c r="R18" s="22">
        <f t="shared" si="5"/>
        <v>7250</v>
      </c>
      <c r="S18" s="36">
        <v>0</v>
      </c>
      <c r="T18" s="36">
        <v>2774</v>
      </c>
      <c r="U18" s="36">
        <v>0</v>
      </c>
      <c r="V18" s="36">
        <v>2774</v>
      </c>
      <c r="W18" s="36">
        <v>0</v>
      </c>
      <c r="X18" s="36">
        <v>851</v>
      </c>
      <c r="Y18" s="36">
        <v>0</v>
      </c>
      <c r="Z18" s="36">
        <v>851</v>
      </c>
      <c r="AA18" s="36">
        <f t="shared" si="6"/>
        <v>7250</v>
      </c>
    </row>
    <row r="19" s="5" customFormat="1" ht="20" customHeight="1" spans="1:27">
      <c r="A19" s="21">
        <v>12</v>
      </c>
      <c r="B19" s="23" t="s">
        <v>39</v>
      </c>
      <c r="C19" s="21">
        <v>17</v>
      </c>
      <c r="D19" s="21">
        <v>44</v>
      </c>
      <c r="E19" s="21">
        <f t="shared" si="1"/>
        <v>61</v>
      </c>
      <c r="F19" s="22">
        <f>C19*312.5</f>
        <v>5312.5</v>
      </c>
      <c r="G19" s="22">
        <f t="shared" si="7"/>
        <v>11000</v>
      </c>
      <c r="H19" s="22">
        <f t="shared" si="2"/>
        <v>16312.5</v>
      </c>
      <c r="I19" s="21">
        <v>3</v>
      </c>
      <c r="J19" s="21">
        <v>16</v>
      </c>
      <c r="K19" s="21">
        <f t="shared" si="3"/>
        <v>19</v>
      </c>
      <c r="L19" s="22">
        <f>I19*625</f>
        <v>1875</v>
      </c>
      <c r="M19" s="22">
        <f>J19*500</f>
        <v>8000</v>
      </c>
      <c r="N19" s="22">
        <f>L19+M19</f>
        <v>9875</v>
      </c>
      <c r="O19" s="22">
        <f t="shared" si="4"/>
        <v>26187.5</v>
      </c>
      <c r="P19" s="22"/>
      <c r="Q19" s="22"/>
      <c r="R19" s="22">
        <f t="shared" si="5"/>
        <v>26187.5</v>
      </c>
      <c r="S19" s="36">
        <v>2750</v>
      </c>
      <c r="T19" s="37">
        <f>7270+60</f>
        <v>7330</v>
      </c>
      <c r="U19" s="36">
        <v>2750</v>
      </c>
      <c r="V19" s="37">
        <f>7270+60</f>
        <v>7330</v>
      </c>
      <c r="W19" s="36">
        <v>843.75</v>
      </c>
      <c r="X19" s="36">
        <f>2230-60</f>
        <v>2170</v>
      </c>
      <c r="Y19" s="36">
        <v>843.75</v>
      </c>
      <c r="Z19" s="36">
        <f>2230-60</f>
        <v>2170</v>
      </c>
      <c r="AA19" s="36">
        <f t="shared" si="6"/>
        <v>26187.5</v>
      </c>
    </row>
    <row r="20" s="5" customFormat="1" ht="20" customHeight="1" spans="1:27">
      <c r="A20" s="21">
        <v>13</v>
      </c>
      <c r="B20" s="21" t="s">
        <v>40</v>
      </c>
      <c r="C20" s="21"/>
      <c r="D20" s="21">
        <v>15</v>
      </c>
      <c r="E20" s="21">
        <f t="shared" si="1"/>
        <v>15</v>
      </c>
      <c r="F20" s="22"/>
      <c r="G20" s="22">
        <f t="shared" si="7"/>
        <v>3750</v>
      </c>
      <c r="H20" s="22">
        <f t="shared" si="2"/>
        <v>3750</v>
      </c>
      <c r="I20" s="21"/>
      <c r="J20" s="21"/>
      <c r="K20" s="21">
        <f t="shared" si="3"/>
        <v>0</v>
      </c>
      <c r="L20" s="22"/>
      <c r="M20" s="22"/>
      <c r="N20" s="22"/>
      <c r="O20" s="22">
        <f t="shared" si="4"/>
        <v>3750</v>
      </c>
      <c r="P20" s="22"/>
      <c r="Q20" s="22"/>
      <c r="R20" s="22">
        <f t="shared" si="5"/>
        <v>3750</v>
      </c>
      <c r="S20" s="36">
        <v>0</v>
      </c>
      <c r="T20" s="37">
        <f>1435-60</f>
        <v>1375</v>
      </c>
      <c r="U20" s="36">
        <v>0</v>
      </c>
      <c r="V20" s="37">
        <f>2435-60</f>
        <v>2375</v>
      </c>
      <c r="W20" s="36">
        <v>0</v>
      </c>
      <c r="X20" s="36">
        <v>0</v>
      </c>
      <c r="Y20" s="36">
        <v>0</v>
      </c>
      <c r="Z20" s="36">
        <v>0</v>
      </c>
      <c r="AA20" s="36">
        <f t="shared" si="6"/>
        <v>3750</v>
      </c>
    </row>
    <row r="21" s="5" customFormat="1" ht="20" customHeight="1" spans="1:27">
      <c r="A21" s="21">
        <v>14</v>
      </c>
      <c r="B21" s="21" t="s">
        <v>41</v>
      </c>
      <c r="C21" s="21"/>
      <c r="D21" s="21">
        <v>4</v>
      </c>
      <c r="E21" s="21">
        <f t="shared" si="1"/>
        <v>4</v>
      </c>
      <c r="F21" s="22"/>
      <c r="G21" s="22">
        <f t="shared" si="7"/>
        <v>1000</v>
      </c>
      <c r="H21" s="22">
        <f t="shared" si="2"/>
        <v>1000</v>
      </c>
      <c r="I21" s="21"/>
      <c r="J21" s="21"/>
      <c r="K21" s="21">
        <f t="shared" si="3"/>
        <v>0</v>
      </c>
      <c r="L21" s="22"/>
      <c r="M21" s="22"/>
      <c r="N21" s="22"/>
      <c r="O21" s="22">
        <f t="shared" si="4"/>
        <v>1000</v>
      </c>
      <c r="P21" s="22"/>
      <c r="Q21" s="22"/>
      <c r="R21" s="22">
        <f t="shared" si="5"/>
        <v>1000</v>
      </c>
      <c r="S21" s="36">
        <v>0</v>
      </c>
      <c r="T21" s="36">
        <v>382.5</v>
      </c>
      <c r="U21" s="36">
        <v>0</v>
      </c>
      <c r="V21" s="36">
        <v>382.5</v>
      </c>
      <c r="W21" s="36">
        <v>0</v>
      </c>
      <c r="X21" s="36">
        <v>117.5</v>
      </c>
      <c r="Y21" s="36">
        <v>0</v>
      </c>
      <c r="Z21" s="36">
        <v>117.5</v>
      </c>
      <c r="AA21" s="36">
        <f t="shared" si="6"/>
        <v>1000</v>
      </c>
    </row>
    <row r="22" s="5" customFormat="1" ht="20" customHeight="1" spans="1:27">
      <c r="A22" s="21">
        <v>15</v>
      </c>
      <c r="B22" s="21" t="s">
        <v>42</v>
      </c>
      <c r="C22" s="21"/>
      <c r="D22" s="21">
        <v>15</v>
      </c>
      <c r="E22" s="21">
        <f t="shared" si="1"/>
        <v>15</v>
      </c>
      <c r="F22" s="22"/>
      <c r="G22" s="22">
        <f t="shared" si="7"/>
        <v>3750</v>
      </c>
      <c r="H22" s="22">
        <f t="shared" si="2"/>
        <v>3750</v>
      </c>
      <c r="I22" s="21"/>
      <c r="J22" s="21"/>
      <c r="K22" s="21">
        <f t="shared" si="3"/>
        <v>0</v>
      </c>
      <c r="L22" s="22"/>
      <c r="M22" s="22"/>
      <c r="N22" s="22"/>
      <c r="O22" s="22">
        <f t="shared" si="4"/>
        <v>3750</v>
      </c>
      <c r="P22" s="22"/>
      <c r="Q22" s="22"/>
      <c r="R22" s="22">
        <f t="shared" si="5"/>
        <v>3750</v>
      </c>
      <c r="S22" s="36">
        <v>0</v>
      </c>
      <c r="T22" s="36">
        <v>1435</v>
      </c>
      <c r="U22" s="36">
        <v>0</v>
      </c>
      <c r="V22" s="36">
        <v>1435</v>
      </c>
      <c r="W22" s="36">
        <v>0</v>
      </c>
      <c r="X22" s="36">
        <v>440</v>
      </c>
      <c r="Y22" s="36">
        <v>0</v>
      </c>
      <c r="Z22" s="36">
        <v>440</v>
      </c>
      <c r="AA22" s="36">
        <f t="shared" si="6"/>
        <v>3750</v>
      </c>
    </row>
    <row r="23" s="5" customFormat="1" ht="20" customHeight="1" spans="1:27">
      <c r="A23" s="21">
        <v>16</v>
      </c>
      <c r="B23" s="21" t="s">
        <v>43</v>
      </c>
      <c r="C23" s="21"/>
      <c r="D23" s="21">
        <v>10</v>
      </c>
      <c r="E23" s="21">
        <f t="shared" si="1"/>
        <v>10</v>
      </c>
      <c r="F23" s="22"/>
      <c r="G23" s="22">
        <f t="shared" si="7"/>
        <v>2500</v>
      </c>
      <c r="H23" s="22">
        <f t="shared" si="2"/>
        <v>2500</v>
      </c>
      <c r="I23" s="21"/>
      <c r="J23" s="21"/>
      <c r="K23" s="21">
        <f t="shared" si="3"/>
        <v>0</v>
      </c>
      <c r="L23" s="22"/>
      <c r="M23" s="22"/>
      <c r="N23" s="22"/>
      <c r="O23" s="22">
        <f t="shared" si="4"/>
        <v>2500</v>
      </c>
      <c r="P23" s="22">
        <v>500</v>
      </c>
      <c r="Q23" s="22"/>
      <c r="R23" s="22">
        <f t="shared" si="5"/>
        <v>2000</v>
      </c>
      <c r="S23" s="36">
        <v>0</v>
      </c>
      <c r="T23" s="37">
        <v>706.5</v>
      </c>
      <c r="U23" s="36">
        <v>0</v>
      </c>
      <c r="V23" s="36">
        <v>706.5</v>
      </c>
      <c r="W23" s="36">
        <v>0</v>
      </c>
      <c r="X23" s="37">
        <v>293.5</v>
      </c>
      <c r="Y23" s="36">
        <v>0</v>
      </c>
      <c r="Z23" s="36">
        <v>293.5</v>
      </c>
      <c r="AA23" s="36">
        <f t="shared" si="6"/>
        <v>2000</v>
      </c>
    </row>
    <row r="24" s="5" customFormat="1" ht="20" customHeight="1" spans="1:27">
      <c r="A24" s="21">
        <v>17</v>
      </c>
      <c r="B24" s="21" t="s">
        <v>44</v>
      </c>
      <c r="C24" s="21"/>
      <c r="D24" s="21">
        <v>158</v>
      </c>
      <c r="E24" s="21">
        <f t="shared" si="1"/>
        <v>158</v>
      </c>
      <c r="F24" s="22"/>
      <c r="G24" s="22">
        <f t="shared" si="7"/>
        <v>39500</v>
      </c>
      <c r="H24" s="22">
        <f t="shared" si="2"/>
        <v>39500</v>
      </c>
      <c r="I24" s="21"/>
      <c r="J24" s="21"/>
      <c r="K24" s="21">
        <f t="shared" si="3"/>
        <v>0</v>
      </c>
      <c r="L24" s="22"/>
      <c r="M24" s="22"/>
      <c r="N24" s="22"/>
      <c r="O24" s="22">
        <f t="shared" si="4"/>
        <v>39500</v>
      </c>
      <c r="P24" s="22"/>
      <c r="Q24" s="22"/>
      <c r="R24" s="22">
        <f t="shared" si="5"/>
        <v>39500</v>
      </c>
      <c r="S24" s="36">
        <v>0</v>
      </c>
      <c r="T24" s="36">
        <v>15017.5</v>
      </c>
      <c r="U24" s="36">
        <v>0</v>
      </c>
      <c r="V24" s="37">
        <v>16017.5</v>
      </c>
      <c r="W24" s="36">
        <v>0</v>
      </c>
      <c r="X24" s="36">
        <v>4107.5</v>
      </c>
      <c r="Y24" s="36">
        <v>0</v>
      </c>
      <c r="Z24" s="36">
        <v>4107.5</v>
      </c>
      <c r="AA24" s="36">
        <f t="shared" si="6"/>
        <v>39250</v>
      </c>
    </row>
    <row r="25" s="5" customFormat="1" ht="20" customHeight="1" spans="1:27">
      <c r="A25" s="21">
        <v>18</v>
      </c>
      <c r="B25" s="21" t="s">
        <v>45</v>
      </c>
      <c r="C25" s="21"/>
      <c r="D25" s="21">
        <v>7</v>
      </c>
      <c r="E25" s="21">
        <f t="shared" si="1"/>
        <v>7</v>
      </c>
      <c r="F25" s="22"/>
      <c r="G25" s="22">
        <f t="shared" si="7"/>
        <v>1750</v>
      </c>
      <c r="H25" s="22">
        <f t="shared" si="2"/>
        <v>1750</v>
      </c>
      <c r="I25" s="21"/>
      <c r="J25" s="21"/>
      <c r="K25" s="21">
        <f t="shared" si="3"/>
        <v>0</v>
      </c>
      <c r="L25" s="22"/>
      <c r="M25" s="22"/>
      <c r="N25" s="22"/>
      <c r="O25" s="22">
        <f t="shared" si="4"/>
        <v>1750</v>
      </c>
      <c r="P25" s="22"/>
      <c r="Q25" s="22"/>
      <c r="R25" s="22">
        <f t="shared" si="5"/>
        <v>1750</v>
      </c>
      <c r="S25" s="36">
        <v>0</v>
      </c>
      <c r="T25" s="36">
        <v>669.5</v>
      </c>
      <c r="U25" s="36">
        <v>0</v>
      </c>
      <c r="V25" s="36">
        <v>669.5</v>
      </c>
      <c r="W25" s="36">
        <v>0</v>
      </c>
      <c r="X25" s="36">
        <v>205.5</v>
      </c>
      <c r="Y25" s="36">
        <v>0</v>
      </c>
      <c r="Z25" s="36">
        <v>205.5</v>
      </c>
      <c r="AA25" s="36">
        <f t="shared" si="6"/>
        <v>1750</v>
      </c>
    </row>
    <row r="26" s="5" customFormat="1" ht="20" customHeight="1" spans="1:27">
      <c r="A26" s="21">
        <v>19</v>
      </c>
      <c r="B26" s="21" t="s">
        <v>46</v>
      </c>
      <c r="C26" s="21"/>
      <c r="D26" s="21">
        <v>10</v>
      </c>
      <c r="E26" s="21">
        <f t="shared" si="1"/>
        <v>10</v>
      </c>
      <c r="F26" s="22"/>
      <c r="G26" s="22">
        <f t="shared" si="7"/>
        <v>2500</v>
      </c>
      <c r="H26" s="22">
        <f t="shared" si="2"/>
        <v>2500</v>
      </c>
      <c r="I26" s="21"/>
      <c r="J26" s="21"/>
      <c r="K26" s="21">
        <f t="shared" si="3"/>
        <v>0</v>
      </c>
      <c r="L26" s="22"/>
      <c r="M26" s="22"/>
      <c r="N26" s="22"/>
      <c r="O26" s="22">
        <f t="shared" si="4"/>
        <v>2500</v>
      </c>
      <c r="P26" s="22"/>
      <c r="Q26" s="22"/>
      <c r="R26" s="22">
        <f t="shared" si="5"/>
        <v>2500</v>
      </c>
      <c r="S26" s="36">
        <v>0</v>
      </c>
      <c r="T26" s="36">
        <v>956.5</v>
      </c>
      <c r="U26" s="36">
        <v>0</v>
      </c>
      <c r="V26" s="36">
        <v>956.5</v>
      </c>
      <c r="W26" s="36">
        <v>0</v>
      </c>
      <c r="X26" s="36">
        <v>293.5</v>
      </c>
      <c r="Y26" s="36">
        <v>0</v>
      </c>
      <c r="Z26" s="36">
        <v>293.5</v>
      </c>
      <c r="AA26" s="36">
        <f t="shared" si="6"/>
        <v>2500</v>
      </c>
    </row>
    <row r="27" s="5" customFormat="1" ht="20" customHeight="1" spans="1:27">
      <c r="A27" s="21">
        <v>20</v>
      </c>
      <c r="B27" s="23" t="s">
        <v>47</v>
      </c>
      <c r="C27" s="21">
        <v>18</v>
      </c>
      <c r="D27" s="21">
        <v>35</v>
      </c>
      <c r="E27" s="21">
        <f t="shared" si="1"/>
        <v>53</v>
      </c>
      <c r="F27" s="22">
        <f>C27*312.5</f>
        <v>5625</v>
      </c>
      <c r="G27" s="22">
        <f t="shared" si="7"/>
        <v>8750</v>
      </c>
      <c r="H27" s="22">
        <f t="shared" si="2"/>
        <v>14375</v>
      </c>
      <c r="I27" s="21">
        <v>115</v>
      </c>
      <c r="J27" s="21">
        <v>9</v>
      </c>
      <c r="K27" s="21">
        <f t="shared" si="3"/>
        <v>124</v>
      </c>
      <c r="L27" s="22">
        <f>I27*625</f>
        <v>71875</v>
      </c>
      <c r="M27" s="22">
        <f>J27*500</f>
        <v>4500</v>
      </c>
      <c r="N27" s="22">
        <f>L27+M27</f>
        <v>76375</v>
      </c>
      <c r="O27" s="22">
        <f t="shared" si="4"/>
        <v>90750</v>
      </c>
      <c r="P27" s="22">
        <v>12625</v>
      </c>
      <c r="Q27" s="22"/>
      <c r="R27" s="22">
        <f t="shared" si="5"/>
        <v>78125</v>
      </c>
      <c r="S27" s="37">
        <v>23340</v>
      </c>
      <c r="T27" s="36">
        <v>5070</v>
      </c>
      <c r="U27" s="36">
        <v>23340</v>
      </c>
      <c r="V27" s="36">
        <v>5070</v>
      </c>
      <c r="W27" s="37">
        <v>9097.5</v>
      </c>
      <c r="X27" s="36">
        <v>1555</v>
      </c>
      <c r="Y27" s="36">
        <v>9097.5</v>
      </c>
      <c r="Z27" s="36">
        <v>1555</v>
      </c>
      <c r="AA27" s="36">
        <f t="shared" si="6"/>
        <v>78125</v>
      </c>
    </row>
    <row r="28" s="5" customFormat="1" ht="20" customHeight="1" spans="1:27">
      <c r="A28" s="21">
        <v>21</v>
      </c>
      <c r="B28" s="21" t="s">
        <v>48</v>
      </c>
      <c r="C28" s="21"/>
      <c r="D28" s="21">
        <v>8</v>
      </c>
      <c r="E28" s="21">
        <f t="shared" si="1"/>
        <v>8</v>
      </c>
      <c r="F28" s="22"/>
      <c r="G28" s="22">
        <f t="shared" si="7"/>
        <v>2000</v>
      </c>
      <c r="H28" s="22">
        <f t="shared" si="2"/>
        <v>2000</v>
      </c>
      <c r="I28" s="21"/>
      <c r="J28" s="21"/>
      <c r="K28" s="21">
        <f t="shared" si="3"/>
        <v>0</v>
      </c>
      <c r="L28" s="22"/>
      <c r="M28" s="22"/>
      <c r="N28" s="22"/>
      <c r="O28" s="22">
        <f t="shared" si="4"/>
        <v>2000</v>
      </c>
      <c r="P28" s="22">
        <v>250</v>
      </c>
      <c r="Q28" s="22"/>
      <c r="R28" s="22">
        <f t="shared" si="5"/>
        <v>1750</v>
      </c>
      <c r="S28" s="36">
        <v>0</v>
      </c>
      <c r="T28" s="37">
        <v>640</v>
      </c>
      <c r="U28" s="36">
        <v>0</v>
      </c>
      <c r="V28" s="36">
        <v>640</v>
      </c>
      <c r="W28" s="36">
        <v>0</v>
      </c>
      <c r="X28" s="37">
        <v>235</v>
      </c>
      <c r="Y28" s="36">
        <v>0</v>
      </c>
      <c r="Z28" s="36">
        <v>235</v>
      </c>
      <c r="AA28" s="36">
        <f t="shared" si="6"/>
        <v>1750</v>
      </c>
    </row>
    <row r="29" s="5" customFormat="1" ht="20" customHeight="1" spans="1:27">
      <c r="A29" s="21">
        <v>22</v>
      </c>
      <c r="B29" s="21" t="s">
        <v>49</v>
      </c>
      <c r="C29" s="21"/>
      <c r="D29" s="21">
        <v>8</v>
      </c>
      <c r="E29" s="21">
        <f t="shared" si="1"/>
        <v>8</v>
      </c>
      <c r="F29" s="22"/>
      <c r="G29" s="22">
        <f t="shared" si="7"/>
        <v>2000</v>
      </c>
      <c r="H29" s="22">
        <f t="shared" si="2"/>
        <v>2000</v>
      </c>
      <c r="I29" s="21"/>
      <c r="J29" s="21"/>
      <c r="K29" s="21">
        <f t="shared" si="3"/>
        <v>0</v>
      </c>
      <c r="L29" s="22"/>
      <c r="M29" s="22"/>
      <c r="N29" s="22"/>
      <c r="O29" s="22">
        <f t="shared" si="4"/>
        <v>2000</v>
      </c>
      <c r="P29" s="22"/>
      <c r="Q29" s="22"/>
      <c r="R29" s="22">
        <f t="shared" si="5"/>
        <v>2000</v>
      </c>
      <c r="S29" s="36">
        <v>0</v>
      </c>
      <c r="T29" s="36">
        <v>765</v>
      </c>
      <c r="U29" s="36">
        <v>0</v>
      </c>
      <c r="V29" s="36">
        <v>765</v>
      </c>
      <c r="W29" s="36">
        <v>0</v>
      </c>
      <c r="X29" s="36">
        <v>235</v>
      </c>
      <c r="Y29" s="36">
        <v>0</v>
      </c>
      <c r="Z29" s="36">
        <v>235</v>
      </c>
      <c r="AA29" s="36">
        <f t="shared" si="6"/>
        <v>2000</v>
      </c>
    </row>
    <row r="30" s="5" customFormat="1" ht="20" customHeight="1" spans="1:27">
      <c r="A30" s="21">
        <v>23</v>
      </c>
      <c r="B30" s="21" t="s">
        <v>50</v>
      </c>
      <c r="C30" s="21"/>
      <c r="D30" s="21">
        <v>23</v>
      </c>
      <c r="E30" s="21">
        <f t="shared" si="1"/>
        <v>23</v>
      </c>
      <c r="F30" s="22"/>
      <c r="G30" s="22">
        <f t="shared" si="7"/>
        <v>5750</v>
      </c>
      <c r="H30" s="22">
        <f t="shared" si="2"/>
        <v>5750</v>
      </c>
      <c r="I30" s="21"/>
      <c r="J30" s="21"/>
      <c r="K30" s="21">
        <f t="shared" si="3"/>
        <v>0</v>
      </c>
      <c r="L30" s="22"/>
      <c r="M30" s="22"/>
      <c r="N30" s="22"/>
      <c r="O30" s="22">
        <f t="shared" si="4"/>
        <v>5750</v>
      </c>
      <c r="P30" s="22"/>
      <c r="Q30" s="22"/>
      <c r="R30" s="22">
        <f t="shared" si="5"/>
        <v>5750</v>
      </c>
      <c r="S30" s="36">
        <v>0</v>
      </c>
      <c r="T30" s="36">
        <v>2200</v>
      </c>
      <c r="U30" s="36">
        <v>0</v>
      </c>
      <c r="V30" s="36">
        <v>2200</v>
      </c>
      <c r="W30" s="36">
        <v>0</v>
      </c>
      <c r="X30" s="36">
        <v>675</v>
      </c>
      <c r="Y30" s="36">
        <v>0</v>
      </c>
      <c r="Z30" s="36">
        <v>675</v>
      </c>
      <c r="AA30" s="36">
        <f t="shared" si="6"/>
        <v>5750</v>
      </c>
    </row>
    <row r="31" s="5" customFormat="1" ht="20" customHeight="1" spans="1:27">
      <c r="A31" s="21">
        <v>24</v>
      </c>
      <c r="B31" s="21" t="s">
        <v>51</v>
      </c>
      <c r="C31" s="21">
        <v>7</v>
      </c>
      <c r="D31" s="21"/>
      <c r="E31" s="21">
        <f t="shared" si="1"/>
        <v>7</v>
      </c>
      <c r="F31" s="22">
        <f>C31*312.5</f>
        <v>2187.5</v>
      </c>
      <c r="G31" s="22"/>
      <c r="H31" s="22">
        <f t="shared" si="2"/>
        <v>2187.5</v>
      </c>
      <c r="I31" s="21">
        <v>136</v>
      </c>
      <c r="J31" s="21"/>
      <c r="K31" s="21">
        <f t="shared" si="3"/>
        <v>136</v>
      </c>
      <c r="L31" s="22">
        <f>I31*625</f>
        <v>85000</v>
      </c>
      <c r="M31" s="22"/>
      <c r="N31" s="22">
        <f>L31+M31</f>
        <v>85000</v>
      </c>
      <c r="O31" s="22">
        <f t="shared" si="4"/>
        <v>87187.5</v>
      </c>
      <c r="P31" s="22"/>
      <c r="Q31" s="22"/>
      <c r="R31" s="22">
        <f t="shared" si="5"/>
        <v>87187.5</v>
      </c>
      <c r="S31" s="36">
        <v>33359</v>
      </c>
      <c r="T31" s="36">
        <v>0</v>
      </c>
      <c r="U31" s="37">
        <v>33671.5</v>
      </c>
      <c r="V31" s="36">
        <v>0</v>
      </c>
      <c r="W31" s="36">
        <v>10078.5</v>
      </c>
      <c r="X31" s="36">
        <v>0</v>
      </c>
      <c r="Y31" s="36">
        <v>10078.5</v>
      </c>
      <c r="Z31" s="36">
        <v>0</v>
      </c>
      <c r="AA31" s="36">
        <f t="shared" si="6"/>
        <v>87187.5</v>
      </c>
    </row>
    <row r="32" s="5" customFormat="1" ht="20" customHeight="1" spans="1:27">
      <c r="A32" s="21">
        <v>25</v>
      </c>
      <c r="B32" s="21" t="s">
        <v>52</v>
      </c>
      <c r="C32" s="21"/>
      <c r="D32" s="21">
        <v>48</v>
      </c>
      <c r="E32" s="21">
        <f t="shared" si="1"/>
        <v>48</v>
      </c>
      <c r="F32" s="22"/>
      <c r="G32" s="22">
        <f t="shared" si="7"/>
        <v>12000</v>
      </c>
      <c r="H32" s="22">
        <f t="shared" si="2"/>
        <v>12000</v>
      </c>
      <c r="I32" s="21"/>
      <c r="J32" s="21">
        <v>42</v>
      </c>
      <c r="K32" s="21">
        <f t="shared" si="3"/>
        <v>42</v>
      </c>
      <c r="L32" s="22">
        <f>I32*625</f>
        <v>0</v>
      </c>
      <c r="M32" s="22">
        <f>J32*500</f>
        <v>21000</v>
      </c>
      <c r="N32" s="22">
        <f>L32+M32</f>
        <v>21000</v>
      </c>
      <c r="O32" s="22">
        <f t="shared" si="4"/>
        <v>33000</v>
      </c>
      <c r="P32" s="22"/>
      <c r="Q32" s="22"/>
      <c r="R32" s="22">
        <f t="shared" si="5"/>
        <v>33000</v>
      </c>
      <c r="S32" s="36">
        <v>0</v>
      </c>
      <c r="T32" s="36">
        <v>12626.5</v>
      </c>
      <c r="U32" s="36">
        <v>0</v>
      </c>
      <c r="V32" s="37">
        <v>13126.5</v>
      </c>
      <c r="W32" s="36">
        <v>0</v>
      </c>
      <c r="X32" s="36">
        <v>3623.5</v>
      </c>
      <c r="Y32" s="36">
        <v>0</v>
      </c>
      <c r="Z32" s="36">
        <v>3623.5</v>
      </c>
      <c r="AA32" s="36">
        <f t="shared" si="6"/>
        <v>33000</v>
      </c>
    </row>
    <row r="33" s="5" customFormat="1" ht="20" customHeight="1" spans="1:27">
      <c r="A33" s="21">
        <v>26</v>
      </c>
      <c r="B33" s="21" t="s">
        <v>53</v>
      </c>
      <c r="C33" s="21">
        <v>5</v>
      </c>
      <c r="D33" s="21"/>
      <c r="E33" s="21">
        <f t="shared" si="1"/>
        <v>5</v>
      </c>
      <c r="F33" s="22">
        <f>C33*312.5</f>
        <v>1562.5</v>
      </c>
      <c r="G33" s="22"/>
      <c r="H33" s="22">
        <f t="shared" si="2"/>
        <v>1562.5</v>
      </c>
      <c r="I33" s="21">
        <v>124</v>
      </c>
      <c r="J33" s="21"/>
      <c r="K33" s="21">
        <f t="shared" si="3"/>
        <v>124</v>
      </c>
      <c r="L33" s="22">
        <f>I33*625</f>
        <v>77500</v>
      </c>
      <c r="M33" s="22"/>
      <c r="N33" s="22">
        <f>L33+M33</f>
        <v>77500</v>
      </c>
      <c r="O33" s="22">
        <f t="shared" si="4"/>
        <v>79062.5</v>
      </c>
      <c r="P33" s="22"/>
      <c r="Q33" s="22"/>
      <c r="R33" s="22">
        <f t="shared" si="5"/>
        <v>79062.5</v>
      </c>
      <c r="S33" s="36">
        <v>30250.5</v>
      </c>
      <c r="T33" s="36">
        <v>0</v>
      </c>
      <c r="U33" s="36">
        <v>30250.5</v>
      </c>
      <c r="V33" s="36">
        <v>0</v>
      </c>
      <c r="W33" s="36">
        <v>9280.75</v>
      </c>
      <c r="X33" s="36">
        <v>0</v>
      </c>
      <c r="Y33" s="36">
        <v>9280.75</v>
      </c>
      <c r="Z33" s="36">
        <v>0</v>
      </c>
      <c r="AA33" s="36">
        <f t="shared" si="6"/>
        <v>79062.5</v>
      </c>
    </row>
    <row r="34" s="5" customFormat="1" ht="20" customHeight="1" spans="1:27">
      <c r="A34" s="21">
        <v>27</v>
      </c>
      <c r="B34" s="21" t="s">
        <v>54</v>
      </c>
      <c r="C34" s="21"/>
      <c r="D34" s="21">
        <v>23</v>
      </c>
      <c r="E34" s="21">
        <f t="shared" si="1"/>
        <v>23</v>
      </c>
      <c r="F34" s="22"/>
      <c r="G34" s="22">
        <f t="shared" si="7"/>
        <v>5750</v>
      </c>
      <c r="H34" s="22">
        <f t="shared" si="2"/>
        <v>5750</v>
      </c>
      <c r="I34" s="21"/>
      <c r="J34" s="21">
        <v>135</v>
      </c>
      <c r="K34" s="21">
        <f t="shared" si="3"/>
        <v>135</v>
      </c>
      <c r="L34" s="22"/>
      <c r="M34" s="22">
        <f>J34*500</f>
        <v>67500</v>
      </c>
      <c r="N34" s="22">
        <f>L34+M34</f>
        <v>67500</v>
      </c>
      <c r="O34" s="22">
        <f t="shared" si="4"/>
        <v>73250</v>
      </c>
      <c r="P34" s="22"/>
      <c r="Q34" s="22"/>
      <c r="R34" s="22">
        <f t="shared" si="5"/>
        <v>73250</v>
      </c>
      <c r="S34" s="36">
        <v>0</v>
      </c>
      <c r="T34" s="36">
        <v>28026.5</v>
      </c>
      <c r="U34" s="36">
        <v>0</v>
      </c>
      <c r="V34" s="37">
        <v>28276.5</v>
      </c>
      <c r="W34" s="36">
        <v>0</v>
      </c>
      <c r="X34" s="36">
        <v>8473.5</v>
      </c>
      <c r="Y34" s="36">
        <v>0</v>
      </c>
      <c r="Z34" s="36">
        <v>8473.5</v>
      </c>
      <c r="AA34" s="36">
        <f t="shared" si="6"/>
        <v>73250</v>
      </c>
    </row>
    <row r="35" s="5" customFormat="1" ht="20" customHeight="1" spans="1:27">
      <c r="A35" s="21">
        <v>28</v>
      </c>
      <c r="B35" s="21" t="s">
        <v>55</v>
      </c>
      <c r="C35" s="21"/>
      <c r="D35" s="21">
        <v>4</v>
      </c>
      <c r="E35" s="21">
        <f t="shared" si="1"/>
        <v>4</v>
      </c>
      <c r="F35" s="22"/>
      <c r="G35" s="22">
        <f t="shared" si="7"/>
        <v>1000</v>
      </c>
      <c r="H35" s="22">
        <f t="shared" si="2"/>
        <v>1000</v>
      </c>
      <c r="I35" s="21"/>
      <c r="J35" s="21"/>
      <c r="K35" s="21">
        <f t="shared" si="3"/>
        <v>0</v>
      </c>
      <c r="L35" s="22"/>
      <c r="M35" s="22"/>
      <c r="N35" s="22"/>
      <c r="O35" s="22">
        <f t="shared" si="4"/>
        <v>1000</v>
      </c>
      <c r="P35" s="22"/>
      <c r="Q35" s="22"/>
      <c r="R35" s="22">
        <f t="shared" si="5"/>
        <v>1000</v>
      </c>
      <c r="S35" s="36">
        <v>0</v>
      </c>
      <c r="T35" s="36">
        <v>382.5</v>
      </c>
      <c r="U35" s="36">
        <v>0</v>
      </c>
      <c r="V35" s="36">
        <v>382.5</v>
      </c>
      <c r="W35" s="36">
        <v>0</v>
      </c>
      <c r="X35" s="36">
        <v>117.5</v>
      </c>
      <c r="Y35" s="36">
        <v>0</v>
      </c>
      <c r="Z35" s="36">
        <v>117.5</v>
      </c>
      <c r="AA35" s="36">
        <f t="shared" si="6"/>
        <v>1000</v>
      </c>
    </row>
    <row r="36" s="5" customFormat="1" ht="20" customHeight="1" spans="1:27">
      <c r="A36" s="21">
        <v>29</v>
      </c>
      <c r="B36" s="21" t="s">
        <v>56</v>
      </c>
      <c r="C36" s="21"/>
      <c r="D36" s="21">
        <v>1</v>
      </c>
      <c r="E36" s="21">
        <f t="shared" si="1"/>
        <v>1</v>
      </c>
      <c r="F36" s="22"/>
      <c r="G36" s="22">
        <f t="shared" si="7"/>
        <v>250</v>
      </c>
      <c r="H36" s="22">
        <f t="shared" si="2"/>
        <v>250</v>
      </c>
      <c r="I36" s="21"/>
      <c r="J36" s="21"/>
      <c r="K36" s="21">
        <f t="shared" si="3"/>
        <v>0</v>
      </c>
      <c r="L36" s="22"/>
      <c r="M36" s="22"/>
      <c r="N36" s="22"/>
      <c r="O36" s="22">
        <f t="shared" si="4"/>
        <v>250</v>
      </c>
      <c r="P36" s="22"/>
      <c r="Q36" s="22"/>
      <c r="R36" s="22">
        <f t="shared" si="5"/>
        <v>250</v>
      </c>
      <c r="S36" s="36">
        <v>0</v>
      </c>
      <c r="T36" s="36">
        <v>95.5</v>
      </c>
      <c r="U36" s="36">
        <v>0</v>
      </c>
      <c r="V36" s="36">
        <v>95.5</v>
      </c>
      <c r="W36" s="36">
        <v>0</v>
      </c>
      <c r="X36" s="36">
        <v>29.5</v>
      </c>
      <c r="Y36" s="36">
        <v>0</v>
      </c>
      <c r="Z36" s="36">
        <v>29.5</v>
      </c>
      <c r="AA36" s="36">
        <f t="shared" si="6"/>
        <v>250</v>
      </c>
    </row>
    <row r="37" s="5" customFormat="1" ht="20" customHeight="1" spans="1:27">
      <c r="A37" s="21">
        <v>30</v>
      </c>
      <c r="B37" s="21" t="s">
        <v>57</v>
      </c>
      <c r="C37" s="21"/>
      <c r="D37" s="21">
        <v>1</v>
      </c>
      <c r="E37" s="21">
        <f t="shared" si="1"/>
        <v>1</v>
      </c>
      <c r="F37" s="22"/>
      <c r="G37" s="22">
        <f t="shared" si="7"/>
        <v>250</v>
      </c>
      <c r="H37" s="22">
        <f t="shared" si="2"/>
        <v>250</v>
      </c>
      <c r="I37" s="21"/>
      <c r="J37" s="21"/>
      <c r="K37" s="21">
        <f t="shared" si="3"/>
        <v>0</v>
      </c>
      <c r="L37" s="22"/>
      <c r="M37" s="22"/>
      <c r="N37" s="22"/>
      <c r="O37" s="22">
        <f t="shared" si="4"/>
        <v>250</v>
      </c>
      <c r="P37" s="22"/>
      <c r="Q37" s="22"/>
      <c r="R37" s="22">
        <f t="shared" si="5"/>
        <v>250</v>
      </c>
      <c r="S37" s="36">
        <v>0</v>
      </c>
      <c r="T37" s="36">
        <v>95.5</v>
      </c>
      <c r="U37" s="36">
        <v>0</v>
      </c>
      <c r="V37" s="36">
        <v>95.5</v>
      </c>
      <c r="W37" s="36">
        <v>0</v>
      </c>
      <c r="X37" s="36">
        <v>29.5</v>
      </c>
      <c r="Y37" s="36">
        <v>0</v>
      </c>
      <c r="Z37" s="36">
        <v>29.5</v>
      </c>
      <c r="AA37" s="36">
        <f t="shared" si="6"/>
        <v>250</v>
      </c>
    </row>
    <row r="38" s="5" customFormat="1" ht="20" customHeight="1" spans="1:27">
      <c r="A38" s="21">
        <v>31</v>
      </c>
      <c r="B38" s="24" t="s">
        <v>58</v>
      </c>
      <c r="C38" s="21"/>
      <c r="D38" s="21"/>
      <c r="E38" s="21"/>
      <c r="F38" s="22"/>
      <c r="G38" s="22"/>
      <c r="H38" s="22"/>
      <c r="I38" s="21">
        <v>3</v>
      </c>
      <c r="J38" s="21"/>
      <c r="K38" s="21">
        <f t="shared" si="3"/>
        <v>3</v>
      </c>
      <c r="L38" s="22">
        <f>I38*625</f>
        <v>1875</v>
      </c>
      <c r="M38" s="22"/>
      <c r="N38" s="22">
        <f>L38+M38</f>
        <v>1875</v>
      </c>
      <c r="O38" s="22">
        <f t="shared" si="4"/>
        <v>1875</v>
      </c>
      <c r="P38" s="22"/>
      <c r="Q38" s="22"/>
      <c r="R38" s="22">
        <f t="shared" si="5"/>
        <v>1875</v>
      </c>
      <c r="S38" s="36">
        <v>717.5</v>
      </c>
      <c r="T38" s="36">
        <v>0</v>
      </c>
      <c r="U38" s="36">
        <v>717.5</v>
      </c>
      <c r="V38" s="36">
        <v>0</v>
      </c>
      <c r="W38" s="36">
        <v>220</v>
      </c>
      <c r="X38" s="36">
        <v>0</v>
      </c>
      <c r="Y38" s="36">
        <v>220</v>
      </c>
      <c r="Z38" s="36">
        <v>0</v>
      </c>
      <c r="AA38" s="36">
        <f t="shared" si="6"/>
        <v>1875</v>
      </c>
    </row>
    <row r="39" s="5" customFormat="1" ht="20" customHeight="1" spans="1:27">
      <c r="A39" s="21">
        <v>32</v>
      </c>
      <c r="B39" s="23" t="s">
        <v>59</v>
      </c>
      <c r="C39" s="21">
        <v>14</v>
      </c>
      <c r="D39" s="21">
        <v>48</v>
      </c>
      <c r="E39" s="21">
        <f t="shared" si="1"/>
        <v>62</v>
      </c>
      <c r="F39" s="22">
        <f>C39*312.5</f>
        <v>4375</v>
      </c>
      <c r="G39" s="22">
        <f t="shared" si="7"/>
        <v>12000</v>
      </c>
      <c r="H39" s="22">
        <f t="shared" si="2"/>
        <v>16375</v>
      </c>
      <c r="I39" s="21">
        <v>139</v>
      </c>
      <c r="J39" s="21"/>
      <c r="K39" s="21">
        <f t="shared" si="3"/>
        <v>139</v>
      </c>
      <c r="L39" s="22">
        <f>I39*625</f>
        <v>86875</v>
      </c>
      <c r="M39" s="22"/>
      <c r="N39" s="22">
        <f>L39+M39</f>
        <v>86875</v>
      </c>
      <c r="O39" s="22">
        <f t="shared" si="4"/>
        <v>103250</v>
      </c>
      <c r="P39" s="22"/>
      <c r="Q39" s="22">
        <v>62.5</v>
      </c>
      <c r="R39" s="22">
        <f t="shared" si="5"/>
        <v>103312.5</v>
      </c>
      <c r="S39" s="37">
        <v>31495</v>
      </c>
      <c r="T39" s="36">
        <v>4591.5</v>
      </c>
      <c r="U39" s="36">
        <v>31495</v>
      </c>
      <c r="V39" s="36">
        <v>4591.5</v>
      </c>
      <c r="W39" s="37">
        <v>14161.25</v>
      </c>
      <c r="X39" s="36">
        <v>1408.5</v>
      </c>
      <c r="Y39" s="36">
        <v>14161.25</v>
      </c>
      <c r="Z39" s="36">
        <v>1408.5</v>
      </c>
      <c r="AA39" s="36">
        <f t="shared" si="6"/>
        <v>103312.5</v>
      </c>
    </row>
    <row r="40" s="5" customFormat="1" ht="20" customHeight="1" spans="1:27">
      <c r="A40" s="21">
        <v>33</v>
      </c>
      <c r="B40" s="21" t="s">
        <v>60</v>
      </c>
      <c r="C40" s="21"/>
      <c r="D40" s="21">
        <v>15</v>
      </c>
      <c r="E40" s="21">
        <f t="shared" si="1"/>
        <v>15</v>
      </c>
      <c r="F40" s="22"/>
      <c r="G40" s="22">
        <f t="shared" si="7"/>
        <v>3750</v>
      </c>
      <c r="H40" s="22">
        <f t="shared" si="2"/>
        <v>3750</v>
      </c>
      <c r="I40" s="21"/>
      <c r="J40" s="21"/>
      <c r="K40" s="21">
        <f t="shared" si="3"/>
        <v>0</v>
      </c>
      <c r="L40" s="22"/>
      <c r="M40" s="22"/>
      <c r="N40" s="22"/>
      <c r="O40" s="22">
        <f t="shared" si="4"/>
        <v>3750</v>
      </c>
      <c r="P40" s="22"/>
      <c r="Q40" s="22"/>
      <c r="R40" s="22">
        <f t="shared" si="5"/>
        <v>3750</v>
      </c>
      <c r="S40" s="36">
        <v>0</v>
      </c>
      <c r="T40" s="36">
        <v>1435</v>
      </c>
      <c r="U40" s="36">
        <v>0</v>
      </c>
      <c r="V40" s="36">
        <v>1435</v>
      </c>
      <c r="W40" s="36">
        <v>0</v>
      </c>
      <c r="X40" s="36">
        <v>440</v>
      </c>
      <c r="Y40" s="36">
        <v>0</v>
      </c>
      <c r="Z40" s="36">
        <v>440</v>
      </c>
      <c r="AA40" s="36">
        <f t="shared" si="6"/>
        <v>3750</v>
      </c>
    </row>
    <row r="41" s="5" customFormat="1" ht="20" customHeight="1" spans="1:27">
      <c r="A41" s="21">
        <v>34</v>
      </c>
      <c r="B41" s="21" t="s">
        <v>61</v>
      </c>
      <c r="C41" s="21"/>
      <c r="D41" s="21">
        <v>9</v>
      </c>
      <c r="E41" s="21">
        <f t="shared" si="1"/>
        <v>9</v>
      </c>
      <c r="F41" s="22"/>
      <c r="G41" s="22">
        <f t="shared" si="7"/>
        <v>2250</v>
      </c>
      <c r="H41" s="22">
        <f t="shared" si="2"/>
        <v>2250</v>
      </c>
      <c r="I41" s="21"/>
      <c r="J41" s="21"/>
      <c r="K41" s="21">
        <f t="shared" ref="K41:K75" si="8">I41+J41</f>
        <v>0</v>
      </c>
      <c r="L41" s="22"/>
      <c r="M41" s="22"/>
      <c r="N41" s="22"/>
      <c r="O41" s="22">
        <f t="shared" ref="O41:O75" si="9">H41+N41</f>
        <v>2250</v>
      </c>
      <c r="P41" s="22"/>
      <c r="Q41" s="22"/>
      <c r="R41" s="22">
        <f t="shared" ref="R41:R75" si="10">O41-P41+Q41</f>
        <v>2250</v>
      </c>
      <c r="S41" s="36">
        <v>0</v>
      </c>
      <c r="T41" s="36">
        <v>861</v>
      </c>
      <c r="U41" s="36">
        <v>0</v>
      </c>
      <c r="V41" s="36">
        <v>861</v>
      </c>
      <c r="W41" s="36">
        <v>0</v>
      </c>
      <c r="X41" s="36">
        <v>264</v>
      </c>
      <c r="Y41" s="36">
        <v>0</v>
      </c>
      <c r="Z41" s="36">
        <v>264</v>
      </c>
      <c r="AA41" s="36">
        <f t="shared" ref="AA41:AA75" si="11">SUM(S41:Z41)</f>
        <v>2250</v>
      </c>
    </row>
    <row r="42" s="5" customFormat="1" ht="20" customHeight="1" spans="1:27">
      <c r="A42" s="21">
        <v>35</v>
      </c>
      <c r="B42" s="21" t="s">
        <v>62</v>
      </c>
      <c r="C42" s="21"/>
      <c r="D42" s="21">
        <v>7</v>
      </c>
      <c r="E42" s="21">
        <f t="shared" si="1"/>
        <v>7</v>
      </c>
      <c r="F42" s="22"/>
      <c r="G42" s="22">
        <f t="shared" si="7"/>
        <v>1750</v>
      </c>
      <c r="H42" s="22">
        <f t="shared" si="2"/>
        <v>1750</v>
      </c>
      <c r="I42" s="21"/>
      <c r="J42" s="21"/>
      <c r="K42" s="21">
        <f t="shared" si="8"/>
        <v>0</v>
      </c>
      <c r="L42" s="22"/>
      <c r="M42" s="22"/>
      <c r="N42" s="22"/>
      <c r="O42" s="22">
        <f t="shared" si="9"/>
        <v>1750</v>
      </c>
      <c r="P42" s="22"/>
      <c r="Q42" s="22"/>
      <c r="R42" s="22">
        <f t="shared" si="10"/>
        <v>1750</v>
      </c>
      <c r="S42" s="36">
        <v>0</v>
      </c>
      <c r="T42" s="36">
        <v>669.5</v>
      </c>
      <c r="U42" s="36">
        <v>0</v>
      </c>
      <c r="V42" s="36">
        <v>669.5</v>
      </c>
      <c r="W42" s="36">
        <v>0</v>
      </c>
      <c r="X42" s="36">
        <v>205.5</v>
      </c>
      <c r="Y42" s="36">
        <v>0</v>
      </c>
      <c r="Z42" s="36">
        <v>205.5</v>
      </c>
      <c r="AA42" s="36">
        <f t="shared" si="11"/>
        <v>1750</v>
      </c>
    </row>
    <row r="43" s="5" customFormat="1" ht="20" customHeight="1" spans="1:27">
      <c r="A43" s="21">
        <v>36</v>
      </c>
      <c r="B43" s="21" t="s">
        <v>63</v>
      </c>
      <c r="C43" s="21"/>
      <c r="D43" s="21">
        <v>18</v>
      </c>
      <c r="E43" s="21">
        <f t="shared" si="1"/>
        <v>18</v>
      </c>
      <c r="F43" s="22"/>
      <c r="G43" s="22">
        <f t="shared" si="7"/>
        <v>4500</v>
      </c>
      <c r="H43" s="22">
        <f t="shared" si="2"/>
        <v>4500</v>
      </c>
      <c r="I43" s="21"/>
      <c r="J43" s="21"/>
      <c r="K43" s="21">
        <f t="shared" si="8"/>
        <v>0</v>
      </c>
      <c r="L43" s="22"/>
      <c r="M43" s="22"/>
      <c r="N43" s="22"/>
      <c r="O43" s="22">
        <f t="shared" si="9"/>
        <v>4500</v>
      </c>
      <c r="P43" s="22"/>
      <c r="Q43" s="22"/>
      <c r="R43" s="22">
        <f t="shared" si="10"/>
        <v>4500</v>
      </c>
      <c r="S43" s="36">
        <v>0</v>
      </c>
      <c r="T43" s="36">
        <v>1722</v>
      </c>
      <c r="U43" s="36">
        <v>0</v>
      </c>
      <c r="V43" s="37">
        <v>2222</v>
      </c>
      <c r="W43" s="36">
        <v>0</v>
      </c>
      <c r="X43" s="36">
        <v>278</v>
      </c>
      <c r="Y43" s="36">
        <v>0</v>
      </c>
      <c r="Z43" s="36">
        <v>278</v>
      </c>
      <c r="AA43" s="36">
        <f t="shared" si="11"/>
        <v>4500</v>
      </c>
    </row>
    <row r="44" s="5" customFormat="1" ht="20" customHeight="1" spans="1:27">
      <c r="A44" s="21">
        <v>37</v>
      </c>
      <c r="B44" s="21" t="s">
        <v>64</v>
      </c>
      <c r="C44" s="21"/>
      <c r="D44" s="21">
        <v>7</v>
      </c>
      <c r="E44" s="21">
        <f t="shared" si="1"/>
        <v>7</v>
      </c>
      <c r="F44" s="22"/>
      <c r="G44" s="22">
        <f t="shared" si="7"/>
        <v>1750</v>
      </c>
      <c r="H44" s="22">
        <f t="shared" si="2"/>
        <v>1750</v>
      </c>
      <c r="I44" s="21"/>
      <c r="J44" s="21"/>
      <c r="K44" s="21">
        <f t="shared" si="8"/>
        <v>0</v>
      </c>
      <c r="L44" s="22"/>
      <c r="M44" s="22"/>
      <c r="N44" s="22"/>
      <c r="O44" s="22">
        <f t="shared" si="9"/>
        <v>1750</v>
      </c>
      <c r="P44" s="22"/>
      <c r="Q44" s="22"/>
      <c r="R44" s="22">
        <f t="shared" si="10"/>
        <v>1750</v>
      </c>
      <c r="S44" s="36">
        <v>0</v>
      </c>
      <c r="T44" s="36">
        <v>669.5</v>
      </c>
      <c r="U44" s="36">
        <v>0</v>
      </c>
      <c r="V44" s="36">
        <v>669.5</v>
      </c>
      <c r="W44" s="36">
        <v>0</v>
      </c>
      <c r="X44" s="36">
        <v>205.5</v>
      </c>
      <c r="Y44" s="36">
        <v>0</v>
      </c>
      <c r="Z44" s="36">
        <v>205.5</v>
      </c>
      <c r="AA44" s="36">
        <f t="shared" si="11"/>
        <v>1750</v>
      </c>
    </row>
    <row r="45" s="5" customFormat="1" ht="20" customHeight="1" spans="1:27">
      <c r="A45" s="21">
        <v>38</v>
      </c>
      <c r="B45" s="21" t="s">
        <v>65</v>
      </c>
      <c r="C45" s="21"/>
      <c r="D45" s="21">
        <v>4</v>
      </c>
      <c r="E45" s="21">
        <f t="shared" si="1"/>
        <v>4</v>
      </c>
      <c r="F45" s="22"/>
      <c r="G45" s="22">
        <f t="shared" si="7"/>
        <v>1000</v>
      </c>
      <c r="H45" s="22">
        <f t="shared" si="2"/>
        <v>1000</v>
      </c>
      <c r="I45" s="21"/>
      <c r="J45" s="21"/>
      <c r="K45" s="21">
        <f t="shared" si="8"/>
        <v>0</v>
      </c>
      <c r="L45" s="22"/>
      <c r="M45" s="22"/>
      <c r="N45" s="22"/>
      <c r="O45" s="22">
        <f t="shared" si="9"/>
        <v>1000</v>
      </c>
      <c r="P45" s="22"/>
      <c r="Q45" s="22"/>
      <c r="R45" s="22">
        <f t="shared" si="10"/>
        <v>1000</v>
      </c>
      <c r="S45" s="36">
        <v>0</v>
      </c>
      <c r="T45" s="36">
        <v>382.5</v>
      </c>
      <c r="U45" s="36">
        <v>0</v>
      </c>
      <c r="V45" s="36">
        <v>382.5</v>
      </c>
      <c r="W45" s="36">
        <v>0</v>
      </c>
      <c r="X45" s="36">
        <v>117.5</v>
      </c>
      <c r="Y45" s="36">
        <v>0</v>
      </c>
      <c r="Z45" s="36">
        <v>117.5</v>
      </c>
      <c r="AA45" s="36">
        <f t="shared" si="11"/>
        <v>1000</v>
      </c>
    </row>
    <row r="46" s="5" customFormat="1" ht="20" customHeight="1" spans="1:27">
      <c r="A46" s="21">
        <v>39</v>
      </c>
      <c r="B46" s="23" t="s">
        <v>66</v>
      </c>
      <c r="C46" s="21">
        <v>9</v>
      </c>
      <c r="D46" s="21">
        <v>51</v>
      </c>
      <c r="E46" s="21">
        <f t="shared" si="1"/>
        <v>60</v>
      </c>
      <c r="F46" s="22">
        <f>C46*312.5</f>
        <v>2812.5</v>
      </c>
      <c r="G46" s="22">
        <f t="shared" si="7"/>
        <v>12750</v>
      </c>
      <c r="H46" s="22">
        <f t="shared" si="2"/>
        <v>15562.5</v>
      </c>
      <c r="I46" s="21">
        <v>89</v>
      </c>
      <c r="J46" s="21"/>
      <c r="K46" s="21">
        <f t="shared" si="8"/>
        <v>89</v>
      </c>
      <c r="L46" s="22">
        <f>I46*625</f>
        <v>55625</v>
      </c>
      <c r="M46" s="22"/>
      <c r="N46" s="22">
        <f>L46+M46</f>
        <v>55625</v>
      </c>
      <c r="O46" s="22">
        <f t="shared" si="9"/>
        <v>71187.5</v>
      </c>
      <c r="P46" s="22">
        <v>375</v>
      </c>
      <c r="Q46" s="22"/>
      <c r="R46" s="22">
        <f t="shared" si="10"/>
        <v>70812.5</v>
      </c>
      <c r="S46" s="37">
        <v>22171.5</v>
      </c>
      <c r="T46" s="36">
        <v>4878.5</v>
      </c>
      <c r="U46" s="36">
        <v>22171.5</v>
      </c>
      <c r="V46" s="36">
        <v>4878.5</v>
      </c>
      <c r="W46" s="37">
        <v>6859.75</v>
      </c>
      <c r="X46" s="36">
        <v>1496.5</v>
      </c>
      <c r="Y46" s="36">
        <v>6859.75</v>
      </c>
      <c r="Z46" s="36">
        <v>1496.5</v>
      </c>
      <c r="AA46" s="36">
        <f t="shared" si="11"/>
        <v>70812.5</v>
      </c>
    </row>
    <row r="47" s="5" customFormat="1" ht="20" customHeight="1" spans="1:27">
      <c r="A47" s="21">
        <v>40</v>
      </c>
      <c r="B47" s="21" t="s">
        <v>67</v>
      </c>
      <c r="C47" s="21"/>
      <c r="D47" s="21">
        <v>18</v>
      </c>
      <c r="E47" s="21">
        <f t="shared" si="1"/>
        <v>18</v>
      </c>
      <c r="F47" s="22">
        <f>C47*312.5</f>
        <v>0</v>
      </c>
      <c r="G47" s="22">
        <f t="shared" si="7"/>
        <v>4500</v>
      </c>
      <c r="H47" s="22">
        <f t="shared" si="2"/>
        <v>4500</v>
      </c>
      <c r="I47" s="21"/>
      <c r="J47" s="21"/>
      <c r="K47" s="21">
        <f t="shared" si="8"/>
        <v>0</v>
      </c>
      <c r="L47" s="22"/>
      <c r="M47" s="22"/>
      <c r="N47" s="22"/>
      <c r="O47" s="22">
        <f t="shared" si="9"/>
        <v>4500</v>
      </c>
      <c r="P47" s="22"/>
      <c r="Q47" s="22"/>
      <c r="R47" s="22">
        <f t="shared" si="10"/>
        <v>4500</v>
      </c>
      <c r="S47" s="36">
        <v>0</v>
      </c>
      <c r="T47" s="36">
        <v>1722</v>
      </c>
      <c r="U47" s="36">
        <v>0</v>
      </c>
      <c r="V47" s="37">
        <v>2222</v>
      </c>
      <c r="W47" s="36">
        <v>0</v>
      </c>
      <c r="X47" s="36">
        <v>278</v>
      </c>
      <c r="Y47" s="36">
        <v>0</v>
      </c>
      <c r="Z47" s="36">
        <v>278</v>
      </c>
      <c r="AA47" s="36">
        <f t="shared" si="11"/>
        <v>4500</v>
      </c>
    </row>
    <row r="48" s="5" customFormat="1" ht="20" customHeight="1" spans="1:27">
      <c r="A48" s="21">
        <v>41</v>
      </c>
      <c r="B48" s="21" t="s">
        <v>68</v>
      </c>
      <c r="C48" s="21">
        <v>2</v>
      </c>
      <c r="D48" s="21"/>
      <c r="E48" s="21">
        <f t="shared" si="1"/>
        <v>2</v>
      </c>
      <c r="F48" s="22">
        <f>C48*312.5</f>
        <v>625</v>
      </c>
      <c r="G48" s="22"/>
      <c r="H48" s="22">
        <f t="shared" si="2"/>
        <v>625</v>
      </c>
      <c r="I48" s="21">
        <v>132</v>
      </c>
      <c r="J48" s="21"/>
      <c r="K48" s="21">
        <f t="shared" si="8"/>
        <v>132</v>
      </c>
      <c r="L48" s="22">
        <f>I48*625</f>
        <v>82500</v>
      </c>
      <c r="M48" s="22"/>
      <c r="N48" s="22">
        <f>L48+M48</f>
        <v>82500</v>
      </c>
      <c r="O48" s="22">
        <f t="shared" si="9"/>
        <v>83125</v>
      </c>
      <c r="P48" s="22"/>
      <c r="Q48" s="22"/>
      <c r="R48" s="22">
        <f t="shared" si="10"/>
        <v>83125</v>
      </c>
      <c r="S48" s="36">
        <v>31804.5</v>
      </c>
      <c r="T48" s="36">
        <v>0</v>
      </c>
      <c r="U48" s="36">
        <v>31804.5</v>
      </c>
      <c r="V48" s="36">
        <v>0</v>
      </c>
      <c r="W48" s="36">
        <v>9758</v>
      </c>
      <c r="X48" s="36">
        <v>0</v>
      </c>
      <c r="Y48" s="36">
        <v>9758</v>
      </c>
      <c r="Z48" s="36">
        <v>0</v>
      </c>
      <c r="AA48" s="36">
        <f t="shared" si="11"/>
        <v>83125</v>
      </c>
    </row>
    <row r="49" s="5" customFormat="1" ht="20" customHeight="1" spans="1:27">
      <c r="A49" s="21">
        <v>42</v>
      </c>
      <c r="B49" s="21" t="s">
        <v>69</v>
      </c>
      <c r="C49" s="21"/>
      <c r="D49" s="21">
        <v>31</v>
      </c>
      <c r="E49" s="21">
        <f t="shared" si="1"/>
        <v>31</v>
      </c>
      <c r="F49" s="22"/>
      <c r="G49" s="22">
        <f t="shared" si="7"/>
        <v>7750</v>
      </c>
      <c r="H49" s="22">
        <f t="shared" si="2"/>
        <v>7750</v>
      </c>
      <c r="I49" s="21"/>
      <c r="J49" s="21"/>
      <c r="K49" s="21">
        <f t="shared" si="8"/>
        <v>0</v>
      </c>
      <c r="L49" s="22"/>
      <c r="M49" s="22"/>
      <c r="N49" s="22"/>
      <c r="O49" s="22">
        <f t="shared" si="9"/>
        <v>7750</v>
      </c>
      <c r="P49" s="22"/>
      <c r="Q49" s="22"/>
      <c r="R49" s="22">
        <f t="shared" si="10"/>
        <v>7750</v>
      </c>
      <c r="S49" s="36">
        <v>0</v>
      </c>
      <c r="T49" s="36">
        <v>2965.5</v>
      </c>
      <c r="U49" s="36">
        <v>0</v>
      </c>
      <c r="V49" s="36">
        <v>2965.5</v>
      </c>
      <c r="W49" s="36">
        <v>0</v>
      </c>
      <c r="X49" s="36">
        <v>909.5</v>
      </c>
      <c r="Y49" s="36">
        <v>0</v>
      </c>
      <c r="Z49" s="36">
        <v>909.5</v>
      </c>
      <c r="AA49" s="36">
        <f t="shared" si="11"/>
        <v>7750</v>
      </c>
    </row>
    <row r="50" s="5" customFormat="1" ht="20" customHeight="1" spans="1:27">
      <c r="A50" s="21">
        <v>43</v>
      </c>
      <c r="B50" s="21" t="s">
        <v>70</v>
      </c>
      <c r="C50" s="21"/>
      <c r="D50" s="21">
        <v>9</v>
      </c>
      <c r="E50" s="21">
        <f t="shared" si="1"/>
        <v>9</v>
      </c>
      <c r="F50" s="22"/>
      <c r="G50" s="22">
        <f t="shared" si="7"/>
        <v>2250</v>
      </c>
      <c r="H50" s="22">
        <f t="shared" si="2"/>
        <v>2250</v>
      </c>
      <c r="I50" s="21"/>
      <c r="J50" s="21"/>
      <c r="K50" s="21">
        <f t="shared" si="8"/>
        <v>0</v>
      </c>
      <c r="L50" s="22"/>
      <c r="M50" s="22"/>
      <c r="N50" s="22"/>
      <c r="O50" s="22">
        <f t="shared" si="9"/>
        <v>2250</v>
      </c>
      <c r="P50" s="22"/>
      <c r="Q50" s="22"/>
      <c r="R50" s="22">
        <f t="shared" si="10"/>
        <v>2250</v>
      </c>
      <c r="S50" s="36">
        <v>0</v>
      </c>
      <c r="T50" s="36">
        <v>861</v>
      </c>
      <c r="U50" s="36">
        <v>0</v>
      </c>
      <c r="V50" s="36">
        <v>861</v>
      </c>
      <c r="W50" s="36">
        <v>0</v>
      </c>
      <c r="X50" s="36">
        <v>264</v>
      </c>
      <c r="Y50" s="36">
        <v>0</v>
      </c>
      <c r="Z50" s="36">
        <v>264</v>
      </c>
      <c r="AA50" s="36">
        <f t="shared" si="11"/>
        <v>2250</v>
      </c>
    </row>
    <row r="51" s="5" customFormat="1" ht="20" customHeight="1" spans="1:27">
      <c r="A51" s="21">
        <v>44</v>
      </c>
      <c r="B51" s="21" t="s">
        <v>71</v>
      </c>
      <c r="C51" s="21"/>
      <c r="D51" s="21">
        <v>4</v>
      </c>
      <c r="E51" s="21">
        <f t="shared" si="1"/>
        <v>4</v>
      </c>
      <c r="F51" s="22"/>
      <c r="G51" s="22">
        <f t="shared" si="7"/>
        <v>1000</v>
      </c>
      <c r="H51" s="22">
        <f t="shared" si="2"/>
        <v>1000</v>
      </c>
      <c r="I51" s="21"/>
      <c r="J51" s="21"/>
      <c r="K51" s="21">
        <f t="shared" si="8"/>
        <v>0</v>
      </c>
      <c r="L51" s="22"/>
      <c r="M51" s="22"/>
      <c r="N51" s="22"/>
      <c r="O51" s="22">
        <f t="shared" si="9"/>
        <v>1000</v>
      </c>
      <c r="P51" s="22"/>
      <c r="Q51" s="22"/>
      <c r="R51" s="22">
        <f t="shared" si="10"/>
        <v>1000</v>
      </c>
      <c r="S51" s="36">
        <v>0</v>
      </c>
      <c r="T51" s="36">
        <v>382.5</v>
      </c>
      <c r="U51" s="36">
        <v>0</v>
      </c>
      <c r="V51" s="36">
        <v>382.5</v>
      </c>
      <c r="W51" s="36">
        <v>0</v>
      </c>
      <c r="X51" s="36">
        <v>117.5</v>
      </c>
      <c r="Y51" s="36">
        <v>0</v>
      </c>
      <c r="Z51" s="36">
        <v>117.5</v>
      </c>
      <c r="AA51" s="36">
        <f t="shared" si="11"/>
        <v>1000</v>
      </c>
    </row>
    <row r="52" s="5" customFormat="1" ht="20" customHeight="1" spans="1:27">
      <c r="A52" s="21">
        <v>45</v>
      </c>
      <c r="B52" s="21" t="s">
        <v>72</v>
      </c>
      <c r="C52" s="21"/>
      <c r="D52" s="21">
        <v>3</v>
      </c>
      <c r="E52" s="21">
        <f t="shared" si="1"/>
        <v>3</v>
      </c>
      <c r="F52" s="22"/>
      <c r="G52" s="22">
        <f t="shared" si="7"/>
        <v>750</v>
      </c>
      <c r="H52" s="22">
        <f t="shared" si="2"/>
        <v>750</v>
      </c>
      <c r="I52" s="21"/>
      <c r="J52" s="21">
        <v>5</v>
      </c>
      <c r="K52" s="21">
        <f t="shared" si="8"/>
        <v>5</v>
      </c>
      <c r="L52" s="22"/>
      <c r="M52" s="22">
        <f>J52*500</f>
        <v>2500</v>
      </c>
      <c r="N52" s="22">
        <f>L52+M52</f>
        <v>2500</v>
      </c>
      <c r="O52" s="22">
        <f t="shared" si="9"/>
        <v>3250</v>
      </c>
      <c r="P52" s="22"/>
      <c r="Q52" s="22"/>
      <c r="R52" s="22">
        <f t="shared" si="10"/>
        <v>3250</v>
      </c>
      <c r="S52" s="36">
        <v>0</v>
      </c>
      <c r="T52" s="36">
        <v>1243.5</v>
      </c>
      <c r="U52" s="36">
        <v>0</v>
      </c>
      <c r="V52" s="36">
        <v>1243.5</v>
      </c>
      <c r="W52" s="36">
        <v>0</v>
      </c>
      <c r="X52" s="36">
        <v>381.5</v>
      </c>
      <c r="Y52" s="36">
        <v>0</v>
      </c>
      <c r="Z52" s="36">
        <v>381.5</v>
      </c>
      <c r="AA52" s="36">
        <f t="shared" si="11"/>
        <v>3250</v>
      </c>
    </row>
    <row r="53" s="5" customFormat="1" ht="20" customHeight="1" spans="1:27">
      <c r="A53" s="21">
        <v>46</v>
      </c>
      <c r="B53" s="23" t="s">
        <v>73</v>
      </c>
      <c r="C53" s="21">
        <v>6</v>
      </c>
      <c r="D53" s="21">
        <v>17</v>
      </c>
      <c r="E53" s="21">
        <f t="shared" ref="E53:E76" si="12">C53+D53</f>
        <v>23</v>
      </c>
      <c r="F53" s="22">
        <f>C53*312.5</f>
        <v>1875</v>
      </c>
      <c r="G53" s="22">
        <f t="shared" ref="G53:G76" si="13">D53*250</f>
        <v>4250</v>
      </c>
      <c r="H53" s="22">
        <f t="shared" ref="H53:H76" si="14">F53+G53</f>
        <v>6125</v>
      </c>
      <c r="I53" s="21">
        <v>25</v>
      </c>
      <c r="J53" s="21">
        <v>9</v>
      </c>
      <c r="K53" s="21">
        <f t="shared" si="8"/>
        <v>34</v>
      </c>
      <c r="L53" s="22">
        <f>I53*625</f>
        <v>15625</v>
      </c>
      <c r="M53" s="22">
        <f>J53*500</f>
        <v>4500</v>
      </c>
      <c r="N53" s="22">
        <f>L53+M53</f>
        <v>20125</v>
      </c>
      <c r="O53" s="22">
        <f t="shared" si="9"/>
        <v>26250</v>
      </c>
      <c r="P53" s="22"/>
      <c r="Q53" s="22"/>
      <c r="R53" s="22">
        <f t="shared" si="10"/>
        <v>26250</v>
      </c>
      <c r="S53" s="36">
        <v>6696</v>
      </c>
      <c r="T53" s="36">
        <v>3348</v>
      </c>
      <c r="U53" s="36">
        <v>6696</v>
      </c>
      <c r="V53" s="36">
        <v>3348</v>
      </c>
      <c r="W53" s="36">
        <v>2054</v>
      </c>
      <c r="X53" s="36">
        <v>1027</v>
      </c>
      <c r="Y53" s="36">
        <v>2054</v>
      </c>
      <c r="Z53" s="36">
        <v>1027</v>
      </c>
      <c r="AA53" s="36">
        <f t="shared" si="11"/>
        <v>26250</v>
      </c>
    </row>
    <row r="54" s="5" customFormat="1" ht="20" customHeight="1" spans="1:27">
      <c r="A54" s="21">
        <v>47</v>
      </c>
      <c r="B54" s="23" t="s">
        <v>74</v>
      </c>
      <c r="C54" s="21">
        <v>5</v>
      </c>
      <c r="D54" s="21">
        <v>10</v>
      </c>
      <c r="E54" s="21">
        <f t="shared" si="12"/>
        <v>15</v>
      </c>
      <c r="F54" s="22">
        <f>C54*312.5</f>
        <v>1562.5</v>
      </c>
      <c r="G54" s="22">
        <f t="shared" si="13"/>
        <v>2500</v>
      </c>
      <c r="H54" s="22">
        <f t="shared" si="14"/>
        <v>4062.5</v>
      </c>
      <c r="I54" s="21">
        <v>46</v>
      </c>
      <c r="J54" s="21">
        <v>13</v>
      </c>
      <c r="K54" s="21">
        <f t="shared" si="8"/>
        <v>59</v>
      </c>
      <c r="L54" s="22">
        <f>I54*625</f>
        <v>28750</v>
      </c>
      <c r="M54" s="22">
        <f>J54*500</f>
        <v>6500</v>
      </c>
      <c r="N54" s="22">
        <f>L54+M54</f>
        <v>35250</v>
      </c>
      <c r="O54" s="22">
        <f t="shared" si="9"/>
        <v>39312.5</v>
      </c>
      <c r="P54" s="22">
        <v>1875</v>
      </c>
      <c r="Q54" s="22"/>
      <c r="R54" s="22">
        <f t="shared" si="10"/>
        <v>37437.5</v>
      </c>
      <c r="S54" s="37">
        <v>10660.5</v>
      </c>
      <c r="T54" s="37">
        <f>3443.5+169.5</f>
        <v>3613</v>
      </c>
      <c r="U54" s="36">
        <v>10660.5</v>
      </c>
      <c r="V54" s="37">
        <f>3443.5+169.5</f>
        <v>3613</v>
      </c>
      <c r="W54" s="37">
        <v>3558.25</v>
      </c>
      <c r="X54" s="37">
        <f>1056.5-169.5</f>
        <v>887</v>
      </c>
      <c r="Y54" s="36">
        <v>3558.25</v>
      </c>
      <c r="Z54" s="37">
        <f>1056.5-169.5</f>
        <v>887</v>
      </c>
      <c r="AA54" s="36">
        <f t="shared" si="11"/>
        <v>37437.5</v>
      </c>
    </row>
    <row r="55" s="5" customFormat="1" ht="20" customHeight="1" spans="1:27">
      <c r="A55" s="21">
        <v>48</v>
      </c>
      <c r="B55" s="21" t="s">
        <v>75</v>
      </c>
      <c r="C55" s="21"/>
      <c r="D55" s="21">
        <v>7</v>
      </c>
      <c r="E55" s="21">
        <f t="shared" si="12"/>
        <v>7</v>
      </c>
      <c r="F55" s="22"/>
      <c r="G55" s="22">
        <f t="shared" si="13"/>
        <v>1750</v>
      </c>
      <c r="H55" s="22">
        <f t="shared" si="14"/>
        <v>1750</v>
      </c>
      <c r="I55" s="21"/>
      <c r="J55" s="21"/>
      <c r="K55" s="21">
        <f t="shared" si="8"/>
        <v>0</v>
      </c>
      <c r="L55" s="22"/>
      <c r="M55" s="22"/>
      <c r="N55" s="22"/>
      <c r="O55" s="22">
        <f t="shared" si="9"/>
        <v>1750</v>
      </c>
      <c r="P55" s="22"/>
      <c r="Q55" s="22"/>
      <c r="R55" s="22">
        <f t="shared" si="10"/>
        <v>1750</v>
      </c>
      <c r="S55" s="36">
        <v>0</v>
      </c>
      <c r="T55" s="37">
        <f>669.5-169.5</f>
        <v>500</v>
      </c>
      <c r="U55" s="36">
        <v>0</v>
      </c>
      <c r="V55" s="37">
        <f>1419.5-169.5</f>
        <v>1250</v>
      </c>
      <c r="W55" s="36">
        <v>0</v>
      </c>
      <c r="X55" s="36"/>
      <c r="Y55" s="36">
        <v>0</v>
      </c>
      <c r="Z55" s="36"/>
      <c r="AA55" s="36">
        <f t="shared" si="11"/>
        <v>1750</v>
      </c>
    </row>
    <row r="56" s="5" customFormat="1" ht="20" customHeight="1" spans="1:27">
      <c r="A56" s="21">
        <v>49</v>
      </c>
      <c r="B56" s="21" t="s">
        <v>76</v>
      </c>
      <c r="C56" s="21"/>
      <c r="D56" s="21">
        <v>5</v>
      </c>
      <c r="E56" s="21">
        <f t="shared" si="12"/>
        <v>5</v>
      </c>
      <c r="F56" s="22"/>
      <c r="G56" s="22">
        <f t="shared" si="13"/>
        <v>1250</v>
      </c>
      <c r="H56" s="22">
        <f t="shared" si="14"/>
        <v>1250</v>
      </c>
      <c r="I56" s="21"/>
      <c r="J56" s="21"/>
      <c r="K56" s="21">
        <f t="shared" si="8"/>
        <v>0</v>
      </c>
      <c r="L56" s="22"/>
      <c r="M56" s="22"/>
      <c r="N56" s="22"/>
      <c r="O56" s="22">
        <f t="shared" si="9"/>
        <v>1250</v>
      </c>
      <c r="P56" s="22"/>
      <c r="Q56" s="22"/>
      <c r="R56" s="22">
        <f t="shared" si="10"/>
        <v>1250</v>
      </c>
      <c r="S56" s="36">
        <v>0</v>
      </c>
      <c r="T56" s="36">
        <v>478.5</v>
      </c>
      <c r="U56" s="36">
        <v>0</v>
      </c>
      <c r="V56" s="36">
        <v>478.5</v>
      </c>
      <c r="W56" s="36">
        <v>0</v>
      </c>
      <c r="X56" s="36">
        <v>146.5</v>
      </c>
      <c r="Y56" s="36">
        <v>0</v>
      </c>
      <c r="Z56" s="36">
        <v>146.5</v>
      </c>
      <c r="AA56" s="36">
        <f t="shared" si="11"/>
        <v>1250</v>
      </c>
    </row>
    <row r="57" s="5" customFormat="1" ht="20" customHeight="1" spans="1:27">
      <c r="A57" s="21">
        <v>50</v>
      </c>
      <c r="B57" s="23" t="s">
        <v>77</v>
      </c>
      <c r="C57" s="21">
        <v>2</v>
      </c>
      <c r="D57" s="21">
        <v>49</v>
      </c>
      <c r="E57" s="21">
        <f t="shared" si="12"/>
        <v>51</v>
      </c>
      <c r="F57" s="22">
        <f>C57*312.5</f>
        <v>625</v>
      </c>
      <c r="G57" s="22">
        <f t="shared" si="13"/>
        <v>12250</v>
      </c>
      <c r="H57" s="22">
        <f t="shared" si="14"/>
        <v>12875</v>
      </c>
      <c r="I57" s="21">
        <v>139</v>
      </c>
      <c r="J57" s="21">
        <v>77</v>
      </c>
      <c r="K57" s="21">
        <f t="shared" si="8"/>
        <v>216</v>
      </c>
      <c r="L57" s="22">
        <f>I57*625</f>
        <v>86875</v>
      </c>
      <c r="M57" s="22">
        <f>J57*500</f>
        <v>38500</v>
      </c>
      <c r="N57" s="22">
        <f>L57+M57</f>
        <v>125375</v>
      </c>
      <c r="O57" s="22">
        <f t="shared" si="9"/>
        <v>138250</v>
      </c>
      <c r="P57" s="22"/>
      <c r="Q57" s="22"/>
      <c r="R57" s="22">
        <f t="shared" si="10"/>
        <v>138250</v>
      </c>
      <c r="S57" s="36">
        <v>33478.5</v>
      </c>
      <c r="T57" s="36">
        <v>19417.5</v>
      </c>
      <c r="U57" s="37">
        <v>34728.5</v>
      </c>
      <c r="V57" s="36">
        <v>19417.5</v>
      </c>
      <c r="W57" s="36">
        <v>9646.5</v>
      </c>
      <c r="X57" s="36">
        <v>5957.5</v>
      </c>
      <c r="Y57" s="36">
        <v>9646.5</v>
      </c>
      <c r="Z57" s="36">
        <v>5957.5</v>
      </c>
      <c r="AA57" s="36">
        <f t="shared" si="11"/>
        <v>138250</v>
      </c>
    </row>
    <row r="58" s="5" customFormat="1" ht="20" customHeight="1" spans="1:27">
      <c r="A58" s="21">
        <v>51</v>
      </c>
      <c r="B58" s="21" t="s">
        <v>78</v>
      </c>
      <c r="C58" s="21"/>
      <c r="D58" s="21">
        <v>12</v>
      </c>
      <c r="E58" s="21">
        <f t="shared" si="12"/>
        <v>12</v>
      </c>
      <c r="F58" s="22"/>
      <c r="G58" s="22">
        <f t="shared" si="13"/>
        <v>3000</v>
      </c>
      <c r="H58" s="22">
        <f t="shared" si="14"/>
        <v>3000</v>
      </c>
      <c r="I58" s="21"/>
      <c r="J58" s="21"/>
      <c r="K58" s="21">
        <f t="shared" si="8"/>
        <v>0</v>
      </c>
      <c r="L58" s="22"/>
      <c r="M58" s="22"/>
      <c r="N58" s="22"/>
      <c r="O58" s="22">
        <f t="shared" si="9"/>
        <v>3000</v>
      </c>
      <c r="P58" s="22"/>
      <c r="Q58" s="22"/>
      <c r="R58" s="22">
        <f t="shared" si="10"/>
        <v>3000</v>
      </c>
      <c r="S58" s="36">
        <v>0</v>
      </c>
      <c r="T58" s="36">
        <v>1148</v>
      </c>
      <c r="U58" s="36">
        <v>0</v>
      </c>
      <c r="V58" s="36">
        <v>1148</v>
      </c>
      <c r="W58" s="36">
        <v>0</v>
      </c>
      <c r="X58" s="36">
        <v>352</v>
      </c>
      <c r="Y58" s="36">
        <v>0</v>
      </c>
      <c r="Z58" s="36">
        <v>352</v>
      </c>
      <c r="AA58" s="36">
        <f t="shared" si="11"/>
        <v>3000</v>
      </c>
    </row>
    <row r="59" s="5" customFormat="1" ht="20" customHeight="1" spans="1:27">
      <c r="A59" s="21">
        <v>52</v>
      </c>
      <c r="B59" s="23" t="s">
        <v>79</v>
      </c>
      <c r="C59" s="21">
        <v>3</v>
      </c>
      <c r="D59" s="21">
        <v>25</v>
      </c>
      <c r="E59" s="21">
        <f t="shared" si="12"/>
        <v>28</v>
      </c>
      <c r="F59" s="22">
        <f>C59*312.5</f>
        <v>937.5</v>
      </c>
      <c r="G59" s="22">
        <f t="shared" si="13"/>
        <v>6250</v>
      </c>
      <c r="H59" s="22">
        <f t="shared" si="14"/>
        <v>7187.5</v>
      </c>
      <c r="I59" s="21">
        <v>143</v>
      </c>
      <c r="J59" s="21">
        <v>7</v>
      </c>
      <c r="K59" s="21">
        <f t="shared" si="8"/>
        <v>150</v>
      </c>
      <c r="L59" s="22">
        <f>I59*625</f>
        <v>89375</v>
      </c>
      <c r="M59" s="22">
        <f>J59*500</f>
        <v>3500</v>
      </c>
      <c r="N59" s="22">
        <f>L59+M59</f>
        <v>92875</v>
      </c>
      <c r="O59" s="22">
        <f t="shared" si="9"/>
        <v>100062.5</v>
      </c>
      <c r="P59" s="22">
        <v>2437.5</v>
      </c>
      <c r="Q59" s="22"/>
      <c r="R59" s="22">
        <f t="shared" si="10"/>
        <v>97625</v>
      </c>
      <c r="S59" s="37">
        <v>33335.75</v>
      </c>
      <c r="T59" s="36">
        <v>3730.5</v>
      </c>
      <c r="U59" s="36">
        <v>33335.75</v>
      </c>
      <c r="V59" s="36">
        <v>3730.5</v>
      </c>
      <c r="W59" s="37">
        <v>10601.75</v>
      </c>
      <c r="X59" s="36">
        <v>1144.5</v>
      </c>
      <c r="Y59" s="36">
        <v>10601.75</v>
      </c>
      <c r="Z59" s="36">
        <v>1144.5</v>
      </c>
      <c r="AA59" s="36">
        <f t="shared" si="11"/>
        <v>97625</v>
      </c>
    </row>
    <row r="60" s="5" customFormat="1" ht="20" customHeight="1" spans="1:27">
      <c r="A60" s="21">
        <v>53</v>
      </c>
      <c r="B60" s="21" t="s">
        <v>80</v>
      </c>
      <c r="C60" s="21"/>
      <c r="D60" s="21">
        <v>22</v>
      </c>
      <c r="E60" s="21">
        <f t="shared" si="12"/>
        <v>22</v>
      </c>
      <c r="F60" s="22"/>
      <c r="G60" s="22">
        <f t="shared" si="13"/>
        <v>5500</v>
      </c>
      <c r="H60" s="22">
        <f t="shared" si="14"/>
        <v>5500</v>
      </c>
      <c r="I60" s="21"/>
      <c r="J60" s="21"/>
      <c r="K60" s="21">
        <f t="shared" si="8"/>
        <v>0</v>
      </c>
      <c r="L60" s="22"/>
      <c r="M60" s="22"/>
      <c r="N60" s="22"/>
      <c r="O60" s="22">
        <f t="shared" si="9"/>
        <v>5500</v>
      </c>
      <c r="P60" s="22"/>
      <c r="Q60" s="22"/>
      <c r="R60" s="22">
        <f t="shared" si="10"/>
        <v>5500</v>
      </c>
      <c r="S60" s="36">
        <v>0</v>
      </c>
      <c r="T60" s="36">
        <v>2104.5</v>
      </c>
      <c r="U60" s="36">
        <v>0</v>
      </c>
      <c r="V60" s="36">
        <v>2104.5</v>
      </c>
      <c r="W60" s="36">
        <v>0</v>
      </c>
      <c r="X60" s="36">
        <v>645.5</v>
      </c>
      <c r="Y60" s="36">
        <v>0</v>
      </c>
      <c r="Z60" s="36">
        <v>645.5</v>
      </c>
      <c r="AA60" s="36">
        <f t="shared" si="11"/>
        <v>5500</v>
      </c>
    </row>
    <row r="61" s="5" customFormat="1" ht="20" customHeight="1" spans="1:27">
      <c r="A61" s="21">
        <v>54</v>
      </c>
      <c r="B61" s="21" t="s">
        <v>81</v>
      </c>
      <c r="C61" s="21"/>
      <c r="D61" s="21">
        <v>20</v>
      </c>
      <c r="E61" s="21">
        <f t="shared" si="12"/>
        <v>20</v>
      </c>
      <c r="F61" s="22"/>
      <c r="G61" s="22">
        <f t="shared" si="13"/>
        <v>5000</v>
      </c>
      <c r="H61" s="22">
        <f t="shared" si="14"/>
        <v>5000</v>
      </c>
      <c r="I61" s="21"/>
      <c r="J61" s="21"/>
      <c r="K61" s="21">
        <f t="shared" si="8"/>
        <v>0</v>
      </c>
      <c r="L61" s="22"/>
      <c r="M61" s="22"/>
      <c r="N61" s="22"/>
      <c r="O61" s="22">
        <f t="shared" si="9"/>
        <v>5000</v>
      </c>
      <c r="P61" s="22"/>
      <c r="Q61" s="22">
        <v>250</v>
      </c>
      <c r="R61" s="22">
        <f t="shared" si="10"/>
        <v>5250</v>
      </c>
      <c r="S61" s="36">
        <v>0</v>
      </c>
      <c r="T61" s="37">
        <v>2038</v>
      </c>
      <c r="U61" s="36">
        <v>0</v>
      </c>
      <c r="V61" s="36">
        <v>2038</v>
      </c>
      <c r="W61" s="36">
        <v>0</v>
      </c>
      <c r="X61" s="37">
        <v>587</v>
      </c>
      <c r="Y61" s="36">
        <v>0</v>
      </c>
      <c r="Z61" s="36">
        <v>587</v>
      </c>
      <c r="AA61" s="36">
        <f t="shared" si="11"/>
        <v>5250</v>
      </c>
    </row>
    <row r="62" s="5" customFormat="1" ht="20" customHeight="1" spans="1:27">
      <c r="A62" s="21">
        <v>55</v>
      </c>
      <c r="B62" s="21" t="s">
        <v>82</v>
      </c>
      <c r="C62" s="21"/>
      <c r="D62" s="21">
        <v>15</v>
      </c>
      <c r="E62" s="21">
        <f t="shared" si="12"/>
        <v>15</v>
      </c>
      <c r="F62" s="22"/>
      <c r="G62" s="22">
        <f t="shared" si="13"/>
        <v>3750</v>
      </c>
      <c r="H62" s="22">
        <f t="shared" si="14"/>
        <v>3750</v>
      </c>
      <c r="I62" s="21"/>
      <c r="J62" s="21"/>
      <c r="K62" s="21">
        <f t="shared" si="8"/>
        <v>0</v>
      </c>
      <c r="L62" s="22"/>
      <c r="M62" s="22"/>
      <c r="N62" s="22"/>
      <c r="O62" s="22">
        <f t="shared" si="9"/>
        <v>3750</v>
      </c>
      <c r="P62" s="22"/>
      <c r="Q62" s="22"/>
      <c r="R62" s="22">
        <f t="shared" si="10"/>
        <v>3750</v>
      </c>
      <c r="S62" s="36">
        <v>0</v>
      </c>
      <c r="T62" s="36">
        <v>1435</v>
      </c>
      <c r="U62" s="36">
        <v>0</v>
      </c>
      <c r="V62" s="36">
        <v>1435</v>
      </c>
      <c r="W62" s="36">
        <v>0</v>
      </c>
      <c r="X62" s="36">
        <v>440</v>
      </c>
      <c r="Y62" s="36">
        <v>0</v>
      </c>
      <c r="Z62" s="36">
        <v>440</v>
      </c>
      <c r="AA62" s="36">
        <f t="shared" si="11"/>
        <v>3750</v>
      </c>
    </row>
    <row r="63" s="5" customFormat="1" ht="20" customHeight="1" spans="1:27">
      <c r="A63" s="21">
        <v>56</v>
      </c>
      <c r="B63" s="21" t="s">
        <v>83</v>
      </c>
      <c r="C63" s="21"/>
      <c r="D63" s="21">
        <v>2</v>
      </c>
      <c r="E63" s="21">
        <f t="shared" si="12"/>
        <v>2</v>
      </c>
      <c r="F63" s="22"/>
      <c r="G63" s="22">
        <f t="shared" si="13"/>
        <v>500</v>
      </c>
      <c r="H63" s="22">
        <f t="shared" si="14"/>
        <v>500</v>
      </c>
      <c r="I63" s="21"/>
      <c r="J63" s="21"/>
      <c r="K63" s="21">
        <f t="shared" si="8"/>
        <v>0</v>
      </c>
      <c r="L63" s="22"/>
      <c r="M63" s="22"/>
      <c r="N63" s="22"/>
      <c r="O63" s="22">
        <f t="shared" si="9"/>
        <v>500</v>
      </c>
      <c r="P63" s="22"/>
      <c r="Q63" s="22"/>
      <c r="R63" s="22">
        <f t="shared" si="10"/>
        <v>500</v>
      </c>
      <c r="S63" s="36">
        <v>0</v>
      </c>
      <c r="T63" s="36">
        <v>191.5</v>
      </c>
      <c r="U63" s="36">
        <v>0</v>
      </c>
      <c r="V63" s="36">
        <v>191.5</v>
      </c>
      <c r="W63" s="36">
        <v>0</v>
      </c>
      <c r="X63" s="36">
        <v>58.5</v>
      </c>
      <c r="Y63" s="36">
        <v>0</v>
      </c>
      <c r="Z63" s="36">
        <v>58.5</v>
      </c>
      <c r="AA63" s="36">
        <f t="shared" si="11"/>
        <v>500</v>
      </c>
    </row>
    <row r="64" s="5" customFormat="1" ht="20" customHeight="1" spans="1:27">
      <c r="A64" s="21">
        <v>57</v>
      </c>
      <c r="B64" s="21" t="s">
        <v>84</v>
      </c>
      <c r="C64" s="21">
        <v>22</v>
      </c>
      <c r="D64" s="21"/>
      <c r="E64" s="21">
        <f t="shared" si="12"/>
        <v>22</v>
      </c>
      <c r="F64" s="22">
        <f>C64*312.5</f>
        <v>6875</v>
      </c>
      <c r="G64" s="22"/>
      <c r="H64" s="22">
        <f t="shared" si="14"/>
        <v>6875</v>
      </c>
      <c r="I64" s="21">
        <v>484</v>
      </c>
      <c r="J64" s="21"/>
      <c r="K64" s="21">
        <f t="shared" si="8"/>
        <v>484</v>
      </c>
      <c r="L64" s="22">
        <f>I64*625</f>
        <v>302500</v>
      </c>
      <c r="M64" s="22"/>
      <c r="N64" s="22">
        <f>L64+M64</f>
        <v>302500</v>
      </c>
      <c r="O64" s="22">
        <f t="shared" si="9"/>
        <v>309375</v>
      </c>
      <c r="P64" s="22"/>
      <c r="Q64" s="22"/>
      <c r="R64" s="22">
        <f t="shared" si="10"/>
        <v>309375</v>
      </c>
      <c r="S64" s="36">
        <v>118371</v>
      </c>
      <c r="T64" s="36">
        <v>0</v>
      </c>
      <c r="U64" s="36">
        <v>118371</v>
      </c>
      <c r="V64" s="36">
        <v>0</v>
      </c>
      <c r="W64" s="36">
        <v>36316.5</v>
      </c>
      <c r="X64" s="36">
        <v>0</v>
      </c>
      <c r="Y64" s="36">
        <v>36316.5</v>
      </c>
      <c r="Z64" s="36">
        <v>0</v>
      </c>
      <c r="AA64" s="36">
        <f t="shared" si="11"/>
        <v>309375</v>
      </c>
    </row>
    <row r="65" s="5" customFormat="1" ht="20" customHeight="1" spans="1:27">
      <c r="A65" s="21">
        <v>58</v>
      </c>
      <c r="B65" s="21" t="s">
        <v>85</v>
      </c>
      <c r="C65" s="21"/>
      <c r="D65" s="21">
        <v>41</v>
      </c>
      <c r="E65" s="21">
        <f t="shared" si="12"/>
        <v>41</v>
      </c>
      <c r="F65" s="22"/>
      <c r="G65" s="22">
        <f t="shared" si="13"/>
        <v>10250</v>
      </c>
      <c r="H65" s="22">
        <f t="shared" si="14"/>
        <v>10250</v>
      </c>
      <c r="I65" s="21"/>
      <c r="J65" s="21"/>
      <c r="K65" s="21">
        <f t="shared" si="8"/>
        <v>0</v>
      </c>
      <c r="L65" s="22"/>
      <c r="M65" s="22"/>
      <c r="N65" s="22"/>
      <c r="O65" s="22">
        <f t="shared" si="9"/>
        <v>10250</v>
      </c>
      <c r="P65" s="22"/>
      <c r="Q65" s="22"/>
      <c r="R65" s="22">
        <f t="shared" si="10"/>
        <v>10250</v>
      </c>
      <c r="S65" s="36">
        <v>0</v>
      </c>
      <c r="T65" s="36">
        <v>3922</v>
      </c>
      <c r="U65" s="36">
        <v>0</v>
      </c>
      <c r="V65" s="37">
        <v>4422</v>
      </c>
      <c r="W65" s="36">
        <v>0</v>
      </c>
      <c r="X65" s="36">
        <v>953</v>
      </c>
      <c r="Y65" s="36">
        <v>0</v>
      </c>
      <c r="Z65" s="36">
        <v>953</v>
      </c>
      <c r="AA65" s="36">
        <f t="shared" si="11"/>
        <v>10250</v>
      </c>
    </row>
    <row r="66" s="5" customFormat="1" ht="20" customHeight="1" spans="1:27">
      <c r="A66" s="21">
        <v>59</v>
      </c>
      <c r="B66" s="21" t="s">
        <v>86</v>
      </c>
      <c r="C66" s="21"/>
      <c r="D66" s="21">
        <v>44</v>
      </c>
      <c r="E66" s="21">
        <f t="shared" si="12"/>
        <v>44</v>
      </c>
      <c r="F66" s="22"/>
      <c r="G66" s="22">
        <f t="shared" si="13"/>
        <v>11000</v>
      </c>
      <c r="H66" s="22">
        <f t="shared" si="14"/>
        <v>11000</v>
      </c>
      <c r="I66" s="21"/>
      <c r="J66" s="21">
        <v>129</v>
      </c>
      <c r="K66" s="21">
        <f t="shared" si="8"/>
        <v>129</v>
      </c>
      <c r="L66" s="22"/>
      <c r="M66" s="22">
        <f>J66*500</f>
        <v>64500</v>
      </c>
      <c r="N66" s="22">
        <f>L66+M66</f>
        <v>64500</v>
      </c>
      <c r="O66" s="22">
        <f t="shared" si="9"/>
        <v>75500</v>
      </c>
      <c r="P66" s="22">
        <v>1000</v>
      </c>
      <c r="Q66" s="22"/>
      <c r="R66" s="22">
        <f t="shared" si="10"/>
        <v>74500</v>
      </c>
      <c r="S66" s="36">
        <v>0</v>
      </c>
      <c r="T66" s="37">
        <v>28387.5</v>
      </c>
      <c r="U66" s="36">
        <v>0</v>
      </c>
      <c r="V66" s="36">
        <v>28387.5</v>
      </c>
      <c r="W66" s="36">
        <v>0</v>
      </c>
      <c r="X66" s="37">
        <v>8862.5</v>
      </c>
      <c r="Y66" s="36">
        <v>0</v>
      </c>
      <c r="Z66" s="36">
        <v>8862.5</v>
      </c>
      <c r="AA66" s="36">
        <f t="shared" si="11"/>
        <v>74500</v>
      </c>
    </row>
    <row r="67" s="5" customFormat="1" ht="20" customHeight="1" spans="1:27">
      <c r="A67" s="21">
        <v>60</v>
      </c>
      <c r="B67" s="21" t="s">
        <v>87</v>
      </c>
      <c r="C67" s="21"/>
      <c r="D67" s="21">
        <v>6</v>
      </c>
      <c r="E67" s="21">
        <f t="shared" si="12"/>
        <v>6</v>
      </c>
      <c r="F67" s="22"/>
      <c r="G67" s="22">
        <f t="shared" si="13"/>
        <v>1500</v>
      </c>
      <c r="H67" s="22">
        <f t="shared" si="14"/>
        <v>1500</v>
      </c>
      <c r="I67" s="21"/>
      <c r="J67" s="21"/>
      <c r="K67" s="21">
        <f t="shared" si="8"/>
        <v>0</v>
      </c>
      <c r="L67" s="22"/>
      <c r="M67" s="22"/>
      <c r="N67" s="22"/>
      <c r="O67" s="22">
        <f t="shared" si="9"/>
        <v>1500</v>
      </c>
      <c r="P67" s="22"/>
      <c r="Q67" s="22"/>
      <c r="R67" s="22">
        <f t="shared" si="10"/>
        <v>1500</v>
      </c>
      <c r="S67" s="36">
        <v>0</v>
      </c>
      <c r="T67" s="36">
        <v>574</v>
      </c>
      <c r="U67" s="36">
        <v>0</v>
      </c>
      <c r="V67" s="36">
        <v>574</v>
      </c>
      <c r="W67" s="36">
        <v>0</v>
      </c>
      <c r="X67" s="36">
        <v>176</v>
      </c>
      <c r="Y67" s="36">
        <v>0</v>
      </c>
      <c r="Z67" s="36">
        <v>176</v>
      </c>
      <c r="AA67" s="36">
        <f t="shared" si="11"/>
        <v>1500</v>
      </c>
    </row>
    <row r="68" s="5" customFormat="1" ht="20" customHeight="1" spans="1:27">
      <c r="A68" s="21">
        <v>61</v>
      </c>
      <c r="B68" s="21" t="s">
        <v>88</v>
      </c>
      <c r="C68" s="21"/>
      <c r="D68" s="21">
        <v>12</v>
      </c>
      <c r="E68" s="21">
        <f t="shared" si="12"/>
        <v>12</v>
      </c>
      <c r="F68" s="22"/>
      <c r="G68" s="22">
        <f t="shared" si="13"/>
        <v>3000</v>
      </c>
      <c r="H68" s="22">
        <f t="shared" si="14"/>
        <v>3000</v>
      </c>
      <c r="I68" s="21"/>
      <c r="J68" s="21"/>
      <c r="K68" s="21">
        <f t="shared" si="8"/>
        <v>0</v>
      </c>
      <c r="L68" s="22"/>
      <c r="M68" s="22"/>
      <c r="N68" s="22"/>
      <c r="O68" s="22">
        <f t="shared" si="9"/>
        <v>3000</v>
      </c>
      <c r="P68" s="22"/>
      <c r="Q68" s="22"/>
      <c r="R68" s="22">
        <f t="shared" si="10"/>
        <v>3000</v>
      </c>
      <c r="S68" s="36">
        <v>0</v>
      </c>
      <c r="T68" s="36">
        <v>1148</v>
      </c>
      <c r="U68" s="36">
        <v>0</v>
      </c>
      <c r="V68" s="37">
        <v>1398</v>
      </c>
      <c r="W68" s="36">
        <v>0</v>
      </c>
      <c r="X68" s="36">
        <v>227</v>
      </c>
      <c r="Y68" s="36">
        <v>0</v>
      </c>
      <c r="Z68" s="36">
        <v>227</v>
      </c>
      <c r="AA68" s="36">
        <f t="shared" si="11"/>
        <v>3000</v>
      </c>
    </row>
    <row r="69" s="5" customFormat="1" ht="20" customHeight="1" spans="1:27">
      <c r="A69" s="21">
        <v>62</v>
      </c>
      <c r="B69" s="21" t="s">
        <v>89</v>
      </c>
      <c r="C69" s="21"/>
      <c r="D69" s="21">
        <v>1</v>
      </c>
      <c r="E69" s="21">
        <f t="shared" si="12"/>
        <v>1</v>
      </c>
      <c r="F69" s="22"/>
      <c r="G69" s="22">
        <f t="shared" si="13"/>
        <v>250</v>
      </c>
      <c r="H69" s="22">
        <f t="shared" si="14"/>
        <v>250</v>
      </c>
      <c r="I69" s="21"/>
      <c r="J69" s="21"/>
      <c r="K69" s="21">
        <f t="shared" si="8"/>
        <v>0</v>
      </c>
      <c r="L69" s="22"/>
      <c r="M69" s="22"/>
      <c r="N69" s="22"/>
      <c r="O69" s="22">
        <f t="shared" si="9"/>
        <v>250</v>
      </c>
      <c r="P69" s="22"/>
      <c r="Q69" s="22"/>
      <c r="R69" s="22">
        <f t="shared" si="10"/>
        <v>250</v>
      </c>
      <c r="S69" s="36">
        <v>0</v>
      </c>
      <c r="T69" s="36">
        <v>95.5</v>
      </c>
      <c r="U69" s="36">
        <v>0</v>
      </c>
      <c r="V69" s="36">
        <v>95.5</v>
      </c>
      <c r="W69" s="36">
        <v>0</v>
      </c>
      <c r="X69" s="36">
        <v>29.5</v>
      </c>
      <c r="Y69" s="36">
        <v>0</v>
      </c>
      <c r="Z69" s="36">
        <v>29.5</v>
      </c>
      <c r="AA69" s="36">
        <f t="shared" si="11"/>
        <v>250</v>
      </c>
    </row>
    <row r="70" s="5" customFormat="1" ht="20" customHeight="1" spans="1:27">
      <c r="A70" s="21">
        <v>63</v>
      </c>
      <c r="B70" s="21" t="s">
        <v>90</v>
      </c>
      <c r="C70" s="21"/>
      <c r="D70" s="21">
        <v>10</v>
      </c>
      <c r="E70" s="21">
        <f t="shared" si="12"/>
        <v>10</v>
      </c>
      <c r="F70" s="22"/>
      <c r="G70" s="22">
        <f t="shared" si="13"/>
        <v>2500</v>
      </c>
      <c r="H70" s="22">
        <f t="shared" si="14"/>
        <v>2500</v>
      </c>
      <c r="I70" s="21"/>
      <c r="J70" s="21"/>
      <c r="K70" s="21">
        <f t="shared" si="8"/>
        <v>0</v>
      </c>
      <c r="L70" s="22"/>
      <c r="M70" s="22"/>
      <c r="N70" s="22"/>
      <c r="O70" s="22">
        <f t="shared" si="9"/>
        <v>2500</v>
      </c>
      <c r="P70" s="22">
        <v>500</v>
      </c>
      <c r="Q70" s="22"/>
      <c r="R70" s="22">
        <f t="shared" si="10"/>
        <v>2000</v>
      </c>
      <c r="S70" s="36">
        <v>0</v>
      </c>
      <c r="T70" s="37">
        <v>706.5</v>
      </c>
      <c r="U70" s="36">
        <v>0</v>
      </c>
      <c r="V70" s="36">
        <v>706.5</v>
      </c>
      <c r="W70" s="36">
        <v>0</v>
      </c>
      <c r="X70" s="37">
        <v>293.5</v>
      </c>
      <c r="Y70" s="36">
        <v>0</v>
      </c>
      <c r="Z70" s="36">
        <v>293.5</v>
      </c>
      <c r="AA70" s="36">
        <f t="shared" si="11"/>
        <v>2000</v>
      </c>
    </row>
    <row r="71" s="5" customFormat="1" ht="20" customHeight="1" spans="1:27">
      <c r="A71" s="21">
        <v>64</v>
      </c>
      <c r="B71" s="23" t="s">
        <v>91</v>
      </c>
      <c r="C71" s="21">
        <v>4</v>
      </c>
      <c r="D71" s="21">
        <v>24</v>
      </c>
      <c r="E71" s="21">
        <f t="shared" si="12"/>
        <v>28</v>
      </c>
      <c r="F71" s="22">
        <f>C71*312.5</f>
        <v>1250</v>
      </c>
      <c r="G71" s="22">
        <f t="shared" si="13"/>
        <v>6000</v>
      </c>
      <c r="H71" s="22">
        <f t="shared" si="14"/>
        <v>7250</v>
      </c>
      <c r="I71" s="21">
        <v>60</v>
      </c>
      <c r="J71" s="21">
        <v>53</v>
      </c>
      <c r="K71" s="21">
        <f t="shared" si="8"/>
        <v>113</v>
      </c>
      <c r="L71" s="22">
        <f>I71*625</f>
        <v>37500</v>
      </c>
      <c r="M71" s="22">
        <f>J71*500</f>
        <v>26500</v>
      </c>
      <c r="N71" s="22">
        <f>L71+M71</f>
        <v>64000</v>
      </c>
      <c r="O71" s="22">
        <f t="shared" si="9"/>
        <v>71250</v>
      </c>
      <c r="P71" s="22">
        <v>7125</v>
      </c>
      <c r="Q71" s="22"/>
      <c r="R71" s="22">
        <f t="shared" si="10"/>
        <v>64125</v>
      </c>
      <c r="S71" s="37">
        <v>11264</v>
      </c>
      <c r="T71" s="36">
        <v>12626</v>
      </c>
      <c r="U71" s="36">
        <v>11264</v>
      </c>
      <c r="V71" s="36">
        <v>12626</v>
      </c>
      <c r="W71" s="37">
        <v>4548.5</v>
      </c>
      <c r="X71" s="36">
        <v>3874</v>
      </c>
      <c r="Y71" s="36">
        <v>4548.5</v>
      </c>
      <c r="Z71" s="36">
        <v>3874</v>
      </c>
      <c r="AA71" s="36">
        <f t="shared" si="11"/>
        <v>64625</v>
      </c>
    </row>
    <row r="72" s="5" customFormat="1" ht="20" customHeight="1" spans="1:27">
      <c r="A72" s="21">
        <v>65</v>
      </c>
      <c r="B72" s="23" t="s">
        <v>92</v>
      </c>
      <c r="C72" s="21"/>
      <c r="D72" s="21">
        <v>50</v>
      </c>
      <c r="E72" s="21">
        <f t="shared" si="12"/>
        <v>50</v>
      </c>
      <c r="F72" s="22"/>
      <c r="G72" s="22">
        <f t="shared" si="13"/>
        <v>12500</v>
      </c>
      <c r="H72" s="22">
        <f t="shared" si="14"/>
        <v>12500</v>
      </c>
      <c r="I72" s="21">
        <v>34</v>
      </c>
      <c r="J72" s="21"/>
      <c r="K72" s="21">
        <f t="shared" si="8"/>
        <v>34</v>
      </c>
      <c r="L72" s="22">
        <f>I72*625</f>
        <v>21250</v>
      </c>
      <c r="M72" s="22"/>
      <c r="N72" s="22">
        <f>L72+M72</f>
        <v>21250</v>
      </c>
      <c r="O72" s="22">
        <f t="shared" si="9"/>
        <v>33750</v>
      </c>
      <c r="P72" s="22">
        <v>500</v>
      </c>
      <c r="Q72" s="22"/>
      <c r="R72" s="22">
        <f t="shared" si="10"/>
        <v>33250</v>
      </c>
      <c r="S72" s="37">
        <v>8005.5</v>
      </c>
      <c r="T72" s="36">
        <v>4782.5</v>
      </c>
      <c r="U72" s="36">
        <v>8005.5</v>
      </c>
      <c r="V72" s="36">
        <v>4782.5</v>
      </c>
      <c r="W72" s="37">
        <v>2369.5</v>
      </c>
      <c r="X72" s="36">
        <v>1467.5</v>
      </c>
      <c r="Y72" s="36">
        <v>2369.5</v>
      </c>
      <c r="Z72" s="36">
        <v>1467.5</v>
      </c>
      <c r="AA72" s="36">
        <f t="shared" si="11"/>
        <v>33250</v>
      </c>
    </row>
    <row r="73" s="5" customFormat="1" ht="20" customHeight="1" spans="1:27">
      <c r="A73" s="21">
        <v>66</v>
      </c>
      <c r="B73" s="21" t="s">
        <v>93</v>
      </c>
      <c r="C73" s="21"/>
      <c r="D73" s="21">
        <v>40</v>
      </c>
      <c r="E73" s="21">
        <f t="shared" si="12"/>
        <v>40</v>
      </c>
      <c r="F73" s="22"/>
      <c r="G73" s="22">
        <f t="shared" si="13"/>
        <v>10000</v>
      </c>
      <c r="H73" s="22">
        <f t="shared" si="14"/>
        <v>10000</v>
      </c>
      <c r="I73" s="21"/>
      <c r="J73" s="21"/>
      <c r="K73" s="21">
        <f t="shared" si="8"/>
        <v>0</v>
      </c>
      <c r="L73" s="22"/>
      <c r="M73" s="22"/>
      <c r="N73" s="22"/>
      <c r="O73" s="22">
        <f t="shared" si="9"/>
        <v>10000</v>
      </c>
      <c r="P73" s="22"/>
      <c r="Q73" s="22"/>
      <c r="R73" s="22">
        <f t="shared" si="10"/>
        <v>10000</v>
      </c>
      <c r="S73" s="36">
        <v>0</v>
      </c>
      <c r="T73" s="36">
        <v>3826</v>
      </c>
      <c r="U73" s="36">
        <v>0</v>
      </c>
      <c r="V73" s="37">
        <v>4076</v>
      </c>
      <c r="W73" s="36">
        <v>0</v>
      </c>
      <c r="X73" s="36">
        <v>1049</v>
      </c>
      <c r="Y73" s="36">
        <v>0</v>
      </c>
      <c r="Z73" s="36">
        <v>1049</v>
      </c>
      <c r="AA73" s="36">
        <f t="shared" si="11"/>
        <v>10000</v>
      </c>
    </row>
    <row r="74" s="5" customFormat="1" ht="20" customHeight="1" spans="1:27">
      <c r="A74" s="21">
        <v>67</v>
      </c>
      <c r="B74" s="21" t="s">
        <v>94</v>
      </c>
      <c r="C74" s="21"/>
      <c r="D74" s="21">
        <v>25</v>
      </c>
      <c r="E74" s="21">
        <f t="shared" si="12"/>
        <v>25</v>
      </c>
      <c r="F74" s="22"/>
      <c r="G74" s="22">
        <f t="shared" si="13"/>
        <v>6250</v>
      </c>
      <c r="H74" s="22">
        <f t="shared" si="14"/>
        <v>6250</v>
      </c>
      <c r="I74" s="21"/>
      <c r="J74" s="21"/>
      <c r="K74" s="21">
        <f t="shared" si="8"/>
        <v>0</v>
      </c>
      <c r="L74" s="22"/>
      <c r="M74" s="22"/>
      <c r="N74" s="22"/>
      <c r="O74" s="22">
        <f t="shared" si="9"/>
        <v>6250</v>
      </c>
      <c r="P74" s="22"/>
      <c r="Q74" s="22"/>
      <c r="R74" s="22">
        <f t="shared" si="10"/>
        <v>6250</v>
      </c>
      <c r="S74" s="36">
        <v>0</v>
      </c>
      <c r="T74" s="36">
        <v>2391.5</v>
      </c>
      <c r="U74" s="36">
        <v>0</v>
      </c>
      <c r="V74" s="36">
        <v>2391.5</v>
      </c>
      <c r="W74" s="36">
        <v>0</v>
      </c>
      <c r="X74" s="36">
        <v>733.5</v>
      </c>
      <c r="Y74" s="36">
        <v>0</v>
      </c>
      <c r="Z74" s="36">
        <v>733.5</v>
      </c>
      <c r="AA74" s="36">
        <f t="shared" si="11"/>
        <v>6250</v>
      </c>
    </row>
    <row r="75" s="5" customFormat="1" ht="20" customHeight="1" spans="1:27">
      <c r="A75" s="21">
        <v>68</v>
      </c>
      <c r="B75" s="21" t="s">
        <v>95</v>
      </c>
      <c r="C75" s="21"/>
      <c r="D75" s="21">
        <v>45</v>
      </c>
      <c r="E75" s="21">
        <f t="shared" si="12"/>
        <v>45</v>
      </c>
      <c r="F75" s="22"/>
      <c r="G75" s="22">
        <f t="shared" si="13"/>
        <v>11250</v>
      </c>
      <c r="H75" s="22">
        <f t="shared" si="14"/>
        <v>11250</v>
      </c>
      <c r="I75" s="21"/>
      <c r="J75" s="21"/>
      <c r="K75" s="21">
        <f t="shared" si="8"/>
        <v>0</v>
      </c>
      <c r="L75" s="22"/>
      <c r="M75" s="22"/>
      <c r="N75" s="22"/>
      <c r="O75" s="22">
        <f t="shared" si="9"/>
        <v>11250</v>
      </c>
      <c r="P75" s="22"/>
      <c r="Q75" s="22"/>
      <c r="R75" s="22">
        <f t="shared" si="10"/>
        <v>11250</v>
      </c>
      <c r="S75" s="36">
        <v>0</v>
      </c>
      <c r="T75" s="36">
        <v>4304.5</v>
      </c>
      <c r="U75" s="36">
        <v>0</v>
      </c>
      <c r="V75" s="37">
        <v>4804.5</v>
      </c>
      <c r="W75" s="36">
        <v>0</v>
      </c>
      <c r="X75" s="36">
        <v>1070.5</v>
      </c>
      <c r="Y75" s="36">
        <v>0</v>
      </c>
      <c r="Z75" s="36">
        <v>1070.5</v>
      </c>
      <c r="AA75" s="36">
        <f t="shared" si="11"/>
        <v>11250</v>
      </c>
    </row>
  </sheetData>
  <autoFilter ref="A6:AA75">
    <extLst/>
  </autoFilter>
  <mergeCells count="23">
    <mergeCell ref="A1:B1"/>
    <mergeCell ref="A2:R2"/>
    <mergeCell ref="A3:E3"/>
    <mergeCell ref="F3:J3"/>
    <mergeCell ref="C4:H4"/>
    <mergeCell ref="I4:N4"/>
    <mergeCell ref="S4:Z4"/>
    <mergeCell ref="C5:E5"/>
    <mergeCell ref="F5:H5"/>
    <mergeCell ref="I5:K5"/>
    <mergeCell ref="L5:N5"/>
    <mergeCell ref="S5:T5"/>
    <mergeCell ref="U5:V5"/>
    <mergeCell ref="W5:X5"/>
    <mergeCell ref="Y5:Z5"/>
    <mergeCell ref="A7:B7"/>
    <mergeCell ref="A4:A6"/>
    <mergeCell ref="B4:B6"/>
    <mergeCell ref="O4:O6"/>
    <mergeCell ref="P4:P6"/>
    <mergeCell ref="Q4:Q6"/>
    <mergeCell ref="R4:R6"/>
    <mergeCell ref="AA4:AA5"/>
  </mergeCells>
  <pageMargins left="0.786805555555556" right="0.786805555555556" top="0.786805555555556" bottom="0.786805555555556" header="0.5" footer="0.590277777777778"/>
  <pageSetup paperSize="9" scale="90" orientation="landscape" horizontalDpi="600"/>
  <headerFooter>
    <oddFooter>&amp;C共&amp;N页第&amp;P页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资金分配明细表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淡定</cp:lastModifiedBy>
  <dcterms:created xsi:type="dcterms:W3CDTF">2016-12-02T10:52:00Z</dcterms:created>
  <cp:lastPrinted>2021-09-13T04:57:00Z</cp:lastPrinted>
  <dcterms:modified xsi:type="dcterms:W3CDTF">2021-11-13T03:01:33Z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5763934ECC7E4332BB8698F55E07B943</vt:lpwstr>
  </property>
</Properties>
</file>